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XX-nov 16\"/>
    </mc:Choice>
  </mc:AlternateContent>
  <bookViews>
    <workbookView xWindow="0" yWindow="0" windowWidth="15360" windowHeight="8895"/>
  </bookViews>
  <sheets>
    <sheet name="Mestverwerking 2014-'15" sheetId="7" r:id="rId1"/>
    <sheet name="Normen" sheetId="8" state="hidden" r:id="rId2"/>
    <sheet name="Blad1" sheetId="6" state="hidden" r:id="rId3"/>
  </sheets>
  <definedNames>
    <definedName name="_xlnm.Print_Area" localSheetId="0">'Mestverwerking 2014-''15'!$B$1:$K$157</definedName>
  </definedNames>
  <calcPr calcId="162913"/>
</workbook>
</file>

<file path=xl/calcChain.xml><?xml version="1.0" encoding="utf-8"?>
<calcChain xmlns="http://schemas.openxmlformats.org/spreadsheetml/2006/main">
  <c r="K71" i="7" l="1"/>
  <c r="K63" i="7" l="1"/>
  <c r="I63" i="7"/>
  <c r="K58" i="7"/>
  <c r="I58" i="7"/>
  <c r="B49" i="7" l="1"/>
  <c r="J5" i="7"/>
  <c r="E12" i="7" l="1"/>
  <c r="E11" i="7"/>
  <c r="E7" i="7"/>
  <c r="E6" i="7"/>
  <c r="T5" i="7" l="1"/>
  <c r="J10" i="7"/>
  <c r="K81" i="7"/>
  <c r="I81" i="7" l="1"/>
  <c r="V83" i="7" l="1"/>
  <c r="R83" i="7"/>
  <c r="I83" i="7"/>
  <c r="E13" i="7"/>
  <c r="E8" i="7"/>
  <c r="H35" i="7" l="1"/>
  <c r="F32" i="7"/>
  <c r="H31" i="7"/>
  <c r="H30" i="7"/>
  <c r="H29" i="7"/>
  <c r="H28" i="7"/>
  <c r="F26" i="7"/>
  <c r="H25" i="7"/>
  <c r="H24" i="7"/>
  <c r="H23" i="7"/>
  <c r="H22" i="7"/>
  <c r="F34" i="7" l="1"/>
  <c r="H26" i="7"/>
  <c r="H32" i="7"/>
  <c r="F37" i="7" l="1"/>
  <c r="I59" i="7" s="1"/>
  <c r="H34" i="7"/>
  <c r="H37" i="7" s="1"/>
  <c r="I46" i="7" l="1"/>
  <c r="I65" i="7" s="1"/>
  <c r="I32" i="7"/>
  <c r="I26" i="7"/>
  <c r="I34" i="7" l="1"/>
  <c r="K35" i="7"/>
  <c r="K31" i="7"/>
  <c r="K30" i="7"/>
  <c r="K29" i="7"/>
  <c r="K28" i="7"/>
  <c r="K25" i="7"/>
  <c r="K24" i="7"/>
  <c r="K23" i="7"/>
  <c r="K22" i="7"/>
  <c r="K12" i="7"/>
  <c r="K11" i="7"/>
  <c r="K10" i="7"/>
  <c r="U7" i="7"/>
  <c r="K7" i="7"/>
  <c r="U6" i="7"/>
  <c r="K6" i="7"/>
  <c r="U5" i="7"/>
  <c r="K5" i="7"/>
  <c r="I37" i="7" l="1"/>
  <c r="K59" i="7" s="1"/>
  <c r="U8" i="7"/>
  <c r="K13" i="7"/>
  <c r="K8" i="7"/>
  <c r="I43" i="7" s="1"/>
  <c r="K26" i="7"/>
  <c r="K32" i="7"/>
  <c r="I44" i="7" l="1"/>
  <c r="I45" i="7" s="1"/>
  <c r="I62" i="7" s="1"/>
  <c r="K43" i="7"/>
  <c r="K44" i="7" s="1"/>
  <c r="K34" i="7"/>
  <c r="K37" i="7" s="1"/>
  <c r="I64" i="7" l="1"/>
  <c r="I66" i="7" s="1"/>
  <c r="I47" i="7"/>
  <c r="I60" i="7"/>
  <c r="K46" i="7"/>
  <c r="K65" i="7" s="1"/>
  <c r="K45" i="7"/>
  <c r="I70" i="7" l="1"/>
  <c r="I75" i="7" s="1"/>
  <c r="I77" i="7" s="1"/>
  <c r="K60" i="7"/>
  <c r="K62" i="7"/>
  <c r="K47" i="7"/>
  <c r="K64" i="7" l="1"/>
  <c r="K66" i="7" s="1"/>
  <c r="K70" i="7"/>
  <c r="K75" i="7" s="1"/>
  <c r="K50" i="7"/>
  <c r="I78" i="7"/>
  <c r="R82" i="7" s="1"/>
  <c r="I84" i="7" s="1"/>
  <c r="I87" i="7" s="1"/>
  <c r="K72" i="7" l="1"/>
  <c r="K76" i="7" s="1"/>
  <c r="I82" i="7"/>
  <c r="K77" i="7" l="1"/>
  <c r="K78" i="7" s="1"/>
  <c r="K82" i="7" s="1"/>
  <c r="K83" i="7"/>
  <c r="S83" i="7"/>
  <c r="S82" i="7" l="1"/>
  <c r="K84" i="7" s="1"/>
  <c r="K87" i="7" s="1"/>
  <c r="T83" i="7" l="1"/>
  <c r="U83" i="7" l="1"/>
  <c r="T82" i="7"/>
  <c r="V82" i="7" l="1"/>
  <c r="U82" i="7"/>
</calcChain>
</file>

<file path=xl/sharedStrings.xml><?xml version="1.0" encoding="utf-8"?>
<sst xmlns="http://schemas.openxmlformats.org/spreadsheetml/2006/main" count="138" uniqueCount="117">
  <si>
    <t>5.625 – 5.874</t>
  </si>
  <si>
    <t>5.875 – 6.124</t>
  </si>
  <si>
    <t>6.125 – 6.374</t>
  </si>
  <si>
    <t>6.375 – 6.624</t>
  </si>
  <si>
    <t>6.625 – 6.874</t>
  </si>
  <si>
    <t>6.875 – 7.124</t>
  </si>
  <si>
    <t>7.125 – 7.374</t>
  </si>
  <si>
    <t>7.375 – 7.624</t>
  </si>
  <si>
    <t>7.625 – 7.874</t>
  </si>
  <si>
    <t>7.875 – 8.124</t>
  </si>
  <si>
    <t>8.125 – 8.374</t>
  </si>
  <si>
    <t>8.375 – 8.624</t>
  </si>
  <si>
    <t>8.625 – 8.874</t>
  </si>
  <si>
    <t>8.875 – 9.124</t>
  </si>
  <si>
    <t>9.125 – 9.374</t>
  </si>
  <si>
    <t>9.375 – 9.624</t>
  </si>
  <si>
    <t>9.625 – 9.874</t>
  </si>
  <si>
    <t>9.875 – 10.124</t>
  </si>
  <si>
    <t>10.125 – 10.374</t>
  </si>
  <si>
    <t>10.375 – 10.624</t>
  </si>
  <si>
    <t>&gt; 10.624</t>
  </si>
  <si>
    <t>Melkproductie in kg melk per koe per jaar</t>
  </si>
  <si>
    <t>&lt;= 5.624</t>
  </si>
  <si>
    <t>kg fosfaat</t>
  </si>
  <si>
    <t>100 melkkoeien</t>
  </si>
  <si>
    <t>aantal</t>
  </si>
  <si>
    <t>totaal</t>
  </si>
  <si>
    <t>101 jongvee jonger dan 1 jaar</t>
  </si>
  <si>
    <t>102 jongvee 1 jaar en ouder</t>
  </si>
  <si>
    <t>norm</t>
  </si>
  <si>
    <t>dieren</t>
  </si>
  <si>
    <t xml:space="preserve"> - hoog</t>
  </si>
  <si>
    <t xml:space="preserve"> - neutraal</t>
  </si>
  <si>
    <t xml:space="preserve"> - laag</t>
  </si>
  <si>
    <t>totaal oppervlakte</t>
  </si>
  <si>
    <t>totaal grasland</t>
  </si>
  <si>
    <t>totaal bouwland</t>
  </si>
  <si>
    <t>totaal landbouwgrond</t>
  </si>
  <si>
    <t>fosfaatproductie voor berekening verwerkingsplicht</t>
  </si>
  <si>
    <t>fosfaatplaatsingsruimte</t>
  </si>
  <si>
    <t>Fosfaatnormen 2013</t>
  </si>
  <si>
    <t xml:space="preserve"> - fosfaatarm en -fixerend</t>
  </si>
  <si>
    <t xml:space="preserve">    melkproductie per koe</t>
  </si>
  <si>
    <t xml:space="preserve">    per jaar tussen:</t>
  </si>
  <si>
    <t xml:space="preserve">    (aanklikken in lijst)</t>
  </si>
  <si>
    <t>Voor fosfaatarme en fosfaatfixerende gronden geldt een fosfaatgebruiksnorm van 120 kilo</t>
  </si>
  <si>
    <t>per hectare per jaar, zolang u aan de voorwaarden voldoet. De voorwaarden staan op de</t>
  </si>
  <si>
    <t>website van Het LNV-Loket.</t>
  </si>
  <si>
    <t>De extra hoeveelheid bovenop de norm voor categorie laag mag u op bouwland* alleen in</t>
  </si>
  <si>
    <t>de vorm van kunstmest geven.</t>
  </si>
  <si>
    <t>De extra hoeveelheid bovenop de norm voor categorie laag mag u op grasland ook in de</t>
  </si>
  <si>
    <t>vorm van dierlijke mest en andere organische mest geven.</t>
  </si>
  <si>
    <t>* Op bouwland dat hoort bij een biologisch bedrijf dat is geregistreerd bij de Stichting Skal,</t>
  </si>
  <si>
    <t>mag u de extra hoeveelheid ook in de vorm van dierlijke mest en andere organische mest</t>
  </si>
  <si>
    <t>geven.</t>
  </si>
  <si>
    <t>Fosfaatnormen 2015</t>
  </si>
  <si>
    <t>2. Grondgebruik en fosfaatruimte dierlijke mest</t>
  </si>
  <si>
    <t>Toelichting:</t>
  </si>
  <si>
    <t>[A]</t>
  </si>
  <si>
    <t>[B]</t>
  </si>
  <si>
    <t>melkveestapel 2015</t>
  </si>
  <si>
    <t>af: melkveefosfaatreferentie</t>
  </si>
  <si>
    <t>melkveestapel 2014</t>
  </si>
  <si>
    <t>hectares</t>
  </si>
  <si>
    <t>fosfaatproductie melkvee (volgens forfaitaire norm)</t>
  </si>
  <si>
    <t>voordeel bedrijfsspecifieke excretie (=BEX) in %</t>
  </si>
  <si>
    <t>fosfaatoverschot melkvee</t>
  </si>
  <si>
    <t>fosfaatproductie melkvee inclusief jongvee</t>
  </si>
  <si>
    <t xml:space="preserve">melkveefosfaatreferentie </t>
  </si>
  <si>
    <t>melkveefosfaatoverschot</t>
  </si>
  <si>
    <t>melkkoeien (aantal)</t>
  </si>
  <si>
    <t>gevolgen melkveewet voor verwerkingsplicht, in kg fosfaat</t>
  </si>
  <si>
    <t>fosfaat</t>
  </si>
  <si>
    <t xml:space="preserve">natuurgrond </t>
  </si>
  <si>
    <t>(beheersovereenkomst)</t>
  </si>
  <si>
    <t xml:space="preserve">(volgens opgave RVO.nl) </t>
  </si>
  <si>
    <r>
      <t xml:space="preserve">Het Rekenmodel Melkveefosfaatreferentie geeft weer wat de melkveefosfaatreferentie is van uw  melkveebedrijf op basis van de melkveestapel en grond in 2013. Vervolgens krijgt u inzicht in uw situatie in 2015 op basis van de melkveestapel 2015 en de grond die in 2015 in gebruik is.
In de blauwe vakken kunt u uw gegevens invullen over vee, grond en uw eventuele voordeel uit de bedrijfsspecifieke excretieberekening (BEX). Verder heeft u nodig: de gemiddelde melkproductie per koe in 2013 en 2015. Op basis daarvan kiest u in de twee keuzevakken de juiste categorie. 
</t>
    </r>
    <r>
      <rPr>
        <b/>
        <sz val="10"/>
        <color theme="1"/>
        <rFont val="Calibri"/>
        <family val="2"/>
        <scheme val="minor"/>
      </rPr>
      <t>Melkveefosfaatreferentie</t>
    </r>
    <r>
      <rPr>
        <sz val="10"/>
        <color theme="1"/>
        <rFont val="Calibri"/>
        <family val="2"/>
        <scheme val="minor"/>
      </rPr>
      <t xml:space="preserve">
In december 2014 is de melkveewet (</t>
    </r>
    <r>
      <rPr>
        <i/>
        <sz val="10"/>
        <color theme="1"/>
        <rFont val="Calibri"/>
        <family val="2"/>
        <scheme val="minor"/>
      </rPr>
      <t>Wet verantwoorde groei Melkveehouderij</t>
    </r>
    <r>
      <rPr>
        <sz val="10"/>
        <color theme="1"/>
        <rFont val="Calibri"/>
        <family val="2"/>
        <scheme val="minor"/>
      </rPr>
      <t xml:space="preserve">) aangenomen door de Eerste Kamer en daarmee definitief onderdeel van de meststoffenwet geworden. Voor elk bedrijf dat in 2013 melkvee heeft opgegeven, wordt de fosfaatproductie door melkvee in 2013 bepaald. Als de fosfaatproductie door melkvee in 2013 groter was dan de plaatsingruimte voor fosfaat in 2013, dan krijgt het bedrijf een zogenoemde melkveefosfaatreferentie (A). 
Als de fosfaatproductie door melkvee  in 2015 of volgende jaren groeit en groter wordt dan de melkveefosfaatreferentie, dan ontstaat een melkveefosfaatoverschot (B). Dit moet volledig worden verwerkt of er moet extra grond in gebruik worden genomen.
Het fosfaatoverschot van melkvee (C) dat valt binnen de melkveefosfaatreferentie op basis van 2013, moet gedeeltelijk worden verwerkt. Daarvoor gelden de mestverwerkingspercentages die afhankelijk zijn van de mestregio waarin een bedrijf ligt. Voor 2015 zijn de verwerkingspercentages 50 procent in concentratiegebied Zuid, 30 procent in Oost en 10 procent buiten de concentratiegebieden. 
In het overzicht is alleen de mestproductie door melkvee weergegeven. Voor bedrijven met meer diersoorten dan melkvee (diercategoriën 100, 101 en 102) zal het fosfaatoverschot hoger zijn.
</t>
    </r>
  </si>
  <si>
    <r>
      <rPr>
        <b/>
        <sz val="10"/>
        <color theme="1"/>
        <rFont val="Calibri"/>
        <family val="2"/>
        <scheme val="minor"/>
      </rPr>
      <t>Beperking groeien zonder grond</t>
    </r>
    <r>
      <rPr>
        <sz val="10"/>
        <color theme="1"/>
        <rFont val="Calibri"/>
        <family val="2"/>
        <scheme val="minor"/>
      </rPr>
      <t xml:space="preserve">
De mogelijkheid om te groeien zonder extra grond in gebruik te nemen, wordt nog beperkt. Dat gebeurt in een aanvullende regel (een zogenoemde AMvB) die waarschijnlijk pas in 2016 in werking kan treden. Staatssecretaris Dijksma van Economische Zaken zal die AMvB in maart naar de Tweede Kamer sturen. Het LEI heeft drie opties doorgerekend, om een grens te stellen aan groei van melkveebedrijven zonder extra grond:
1. een maximaal fosfaatoverschot per hectare voor melkvee; er zijn getallen genoemd van 50, 80 en 100 kilo overschot per hectare;
2. een maximale veebezetting per hectare van 3 graasdiereenheden; dat komt neer op een fosfaatproductie van circa 105 kilo fosfaat door melkvee per hectare;
3. een maximaal fosfaatoverschot op basis van de plaatsingsruimte in het voorgaande jaar. In deze variant moeten alle bedrijven die fosfaat produceren boven hun referentie een deel met extra grond opvangen. 
Voor welke variant gekozen wordt, is nog niet duidelijk. Totdat de beperking van kracht is, geldt dus de melkveefosfaatberekening zoals in de wet zelf staat.
</t>
    </r>
    <r>
      <rPr>
        <b/>
        <sz val="10"/>
        <color theme="1"/>
        <rFont val="Calibri"/>
        <family val="2"/>
        <scheme val="minor"/>
      </rPr>
      <t>Inzien en wijzigen melkveefosfaatreferentie op RVO.nl tot en met 13 februari</t>
    </r>
    <r>
      <rPr>
        <sz val="10"/>
        <color theme="1"/>
        <rFont val="Calibri"/>
        <family val="2"/>
        <scheme val="minor"/>
      </rPr>
      <t xml:space="preserve">
Alle informatie over de invoering van de melkveewet en uw eigen referentie kunt u bekijken op RVO.nl via mijn.rvo.nl/verantwoorde-groei-melkveehouderij. Op RVO.nl kunt u ook wijzigingen doorgeven. Wijzigingen die tot en met 13 februari 2015 worden doorgegeven, worden nog door RVO verwerkt in de definitieve beschikking, die volgens RVO.nl 'begin 2015' wordt verzonden.  
</t>
    </r>
    <r>
      <rPr>
        <b/>
        <sz val="10"/>
        <color theme="1"/>
        <rFont val="Calibri"/>
        <family val="2"/>
        <scheme val="minor"/>
      </rPr>
      <t>Indicatieve berekening</t>
    </r>
    <r>
      <rPr>
        <sz val="10"/>
        <color theme="1"/>
        <rFont val="Calibri"/>
        <family val="2"/>
        <scheme val="minor"/>
      </rPr>
      <t xml:space="preserve">
De uitkomst van de berekening is een indicatieve berekening op basis van uw eigen gegevens en de ingevoerde aanpassingen van de Meststoffenwet. Aanpassingen van de regelgeving kunnen leiden tot andere uitkomsten. Aan de uitkomsten kunnen geen rechten worden ontleend.
</t>
    </r>
  </si>
  <si>
    <t>3. Berekening melkveefosfaatoverschot</t>
  </si>
  <si>
    <t>a</t>
  </si>
  <si>
    <t>b</t>
  </si>
  <si>
    <t>concentratiegebied Zuid</t>
  </si>
  <si>
    <t>concentratiegebied Oost</t>
  </si>
  <si>
    <t>overige gebieden</t>
  </si>
  <si>
    <t>verwerkingspercentage (gebied kiezen)</t>
  </si>
  <si>
    <t xml:space="preserve">te verwerken volgens regionaal percentage </t>
  </si>
  <si>
    <t xml:space="preserve">verplichte mestverwerking (volgens systematiek RVO.nl) </t>
  </si>
  <si>
    <t>d</t>
  </si>
  <si>
    <t>totaal verwerking in kg fosfaat*</t>
  </si>
  <si>
    <t>*) verwerkingsdrempel 100 kg fosfaat toegepast, andere uitzonderingen niet</t>
  </si>
  <si>
    <t>bedrijfsoverschot voor berekening mestverwerking</t>
  </si>
  <si>
    <t>voordeel bedrijfsspecifieke excretie (=BEX)</t>
  </si>
  <si>
    <t>resterend bedrijfsoverschot via reguliere mestafzet af te zetten</t>
  </si>
  <si>
    <t>te verwerken bedrijfsoverschot (kg fosfaat)</t>
  </si>
  <si>
    <t xml:space="preserve">grasland (fosfaattoestand) </t>
  </si>
  <si>
    <t>bouwland (fosfaattoestand)</t>
  </si>
  <si>
    <t>bedrijfsgegevens</t>
  </si>
  <si>
    <t>melkveefosfaatoverschot (vanaf 2015)</t>
  </si>
  <si>
    <t>grond (ha inclusief natuurgrond)</t>
  </si>
  <si>
    <t>(negatief getal is ruimte voor mestaanvoer in kg fosfaat)</t>
  </si>
  <si>
    <t>fosfaatoverschot door overige vee</t>
  </si>
  <si>
    <t>fosfaatproductie overig vee</t>
  </si>
  <si>
    <t>totale fosfaatproductie</t>
  </si>
  <si>
    <t>af: plaatsingsruimte</t>
  </si>
  <si>
    <t xml:space="preserve">totaal fosfaatoverschot </t>
  </si>
  <si>
    <t>melkvee</t>
  </si>
  <si>
    <t xml:space="preserve">fosfaatproductie andere diersoorten dan categorie 100, 101 en 102 </t>
  </si>
  <si>
    <t>(invullen)</t>
  </si>
  <si>
    <t>melkveefosfaatoverschot volledig verwerken</t>
  </si>
  <si>
    <t>te verwerken melkveefosfaatoverschot</t>
  </si>
  <si>
    <t>fosfaatoverschot melkvee verwerken volgens regionaal %</t>
  </si>
  <si>
    <t>c</t>
  </si>
  <si>
    <t xml:space="preserve"> = d x regionaal %</t>
  </si>
  <si>
    <t xml:space="preserve"> = b x (100% - regionaal %)</t>
  </si>
  <si>
    <t>1. Veegegevens 2014 en 2015</t>
  </si>
  <si>
    <t xml:space="preserve">overig vee </t>
  </si>
  <si>
    <t>4. Overzicht 2014 - 2015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</si>
</sst>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0.0"/>
    <numFmt numFmtId="165" formatCode="_ * #,##0_ ;_ * \-#,##0_ ;_ * &quot;-&quot;??_ ;_ @_ "/>
    <numFmt numFmtId="166" formatCode="_ * #,##0.0_ ;_ * \-#,##0.0_ ;_ * &quot;-&quot;??_ ;_ @_ "/>
  </numFmts>
  <fonts count="10" x14ac:knownFonts="1">
    <font>
      <sz val="11"/>
      <color theme="1"/>
      <name val="Calibri"/>
      <family val="2"/>
      <scheme val="minor"/>
    </font>
    <font>
      <sz val="11"/>
      <color theme="1"/>
      <name val="Calibri"/>
      <family val="2"/>
      <scheme val="minor"/>
    </font>
    <font>
      <sz val="10"/>
      <color theme="1"/>
      <name val="Calibri"/>
      <family val="2"/>
      <scheme val="minor"/>
    </font>
    <font>
      <b/>
      <sz val="14"/>
      <color theme="1"/>
      <name val="Calibri"/>
      <family val="2"/>
      <scheme val="minor"/>
    </font>
    <font>
      <b/>
      <sz val="10"/>
      <color theme="1"/>
      <name val="Calibri"/>
      <family val="2"/>
      <scheme val="minor"/>
    </font>
    <font>
      <i/>
      <sz val="10"/>
      <color theme="1"/>
      <name val="Calibri"/>
      <family val="2"/>
      <scheme val="minor"/>
    </font>
    <font>
      <u/>
      <sz val="11"/>
      <color theme="10"/>
      <name val="Calibri"/>
      <family val="2"/>
      <scheme val="minor"/>
    </font>
    <font>
      <sz val="11"/>
      <color rgb="FF000000"/>
      <name val="Calibri"/>
      <family val="2"/>
      <scheme val="minor"/>
    </font>
    <font>
      <sz val="11"/>
      <color rgb="FFFF0000"/>
      <name val="Calibri"/>
      <family val="2"/>
      <scheme val="minor"/>
    </font>
    <font>
      <b/>
      <sz val="11"/>
      <color theme="1"/>
      <name val="Calibri"/>
      <family val="2"/>
      <scheme val="minor"/>
    </font>
  </fonts>
  <fills count="6">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6" tint="0.79998168889431442"/>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top/>
      <bottom style="double">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cellStyleXfs>
  <cellXfs count="124">
    <xf numFmtId="0" fontId="0" fillId="0" borderId="0" xfId="0"/>
    <xf numFmtId="0" fontId="0" fillId="0" borderId="0" xfId="0" applyProtection="1">
      <protection locked="0"/>
    </xf>
    <xf numFmtId="0" fontId="0" fillId="0" borderId="0" xfId="0" applyProtection="1"/>
    <xf numFmtId="164" fontId="0" fillId="0" borderId="0" xfId="0" applyNumberFormat="1" applyProtection="1"/>
    <xf numFmtId="0" fontId="0" fillId="0" borderId="0" xfId="0" applyProtection="1">
      <protection hidden="1"/>
    </xf>
    <xf numFmtId="166" fontId="0" fillId="0" borderId="0" xfId="1" applyNumberFormat="1" applyFont="1" applyProtection="1">
      <protection hidden="1"/>
    </xf>
    <xf numFmtId="165" fontId="0" fillId="0" borderId="0" xfId="1" applyNumberFormat="1" applyFont="1" applyProtection="1">
      <protection hidden="1"/>
    </xf>
    <xf numFmtId="165" fontId="0" fillId="0" borderId="9" xfId="1" applyNumberFormat="1" applyFont="1" applyBorder="1" applyProtection="1">
      <protection hidden="1"/>
    </xf>
    <xf numFmtId="0" fontId="3" fillId="0" borderId="0" xfId="0" applyFont="1" applyProtection="1">
      <protection hidden="1"/>
    </xf>
    <xf numFmtId="0" fontId="2" fillId="0" borderId="0" xfId="0" applyFont="1" applyBorder="1" applyProtection="1">
      <protection hidden="1"/>
    </xf>
    <xf numFmtId="0" fontId="4" fillId="0" borderId="0" xfId="0" applyFont="1" applyProtection="1">
      <protection hidden="1"/>
    </xf>
    <xf numFmtId="0" fontId="2" fillId="0" borderId="0" xfId="0" applyFont="1" applyProtection="1">
      <protection hidden="1"/>
    </xf>
    <xf numFmtId="0" fontId="2" fillId="0" borderId="0" xfId="0" applyFont="1" applyFill="1" applyProtection="1">
      <protection hidden="1"/>
    </xf>
    <xf numFmtId="165" fontId="2" fillId="0" borderId="0" xfId="0" applyNumberFormat="1" applyFont="1" applyFill="1" applyBorder="1" applyProtection="1">
      <protection hidden="1"/>
    </xf>
    <xf numFmtId="165" fontId="2" fillId="0" borderId="0" xfId="0" applyNumberFormat="1" applyFont="1" applyFill="1" applyProtection="1">
      <protection hidden="1"/>
    </xf>
    <xf numFmtId="0" fontId="5" fillId="0" borderId="0" xfId="0" applyFont="1" applyFill="1" applyProtection="1">
      <protection hidden="1"/>
    </xf>
    <xf numFmtId="0" fontId="2" fillId="0" borderId="0" xfId="0" applyFont="1" applyAlignment="1" applyProtection="1">
      <alignment horizontal="right"/>
      <protection hidden="1"/>
    </xf>
    <xf numFmtId="165" fontId="2" fillId="0" borderId="0" xfId="0" applyNumberFormat="1" applyFont="1" applyFill="1" applyBorder="1" applyAlignment="1" applyProtection="1">
      <alignment horizontal="right"/>
      <protection hidden="1"/>
    </xf>
    <xf numFmtId="165" fontId="2" fillId="0" borderId="0" xfId="0" applyNumberFormat="1" applyFont="1" applyFill="1" applyAlignment="1" applyProtection="1">
      <alignment horizontal="right"/>
      <protection hidden="1"/>
    </xf>
    <xf numFmtId="0" fontId="2" fillId="0" borderId="0" xfId="0" applyFont="1" applyFill="1" applyProtection="1">
      <protection locked="0" hidden="1"/>
    </xf>
    <xf numFmtId="0" fontId="0" fillId="0" borderId="0" xfId="0" applyFill="1" applyProtection="1"/>
    <xf numFmtId="0" fontId="0" fillId="0" borderId="0" xfId="0" applyFill="1" applyProtection="1">
      <protection locked="0"/>
    </xf>
    <xf numFmtId="9" fontId="0" fillId="0" borderId="0" xfId="2" applyFont="1" applyFill="1" applyProtection="1">
      <protection locked="0"/>
    </xf>
    <xf numFmtId="165" fontId="2" fillId="4" borderId="0" xfId="0" applyNumberFormat="1" applyFont="1" applyFill="1" applyBorder="1" applyAlignment="1" applyProtection="1">
      <alignment shrinkToFit="1"/>
      <protection hidden="1"/>
    </xf>
    <xf numFmtId="0" fontId="7" fillId="0" borderId="0" xfId="0" applyFont="1"/>
    <xf numFmtId="0" fontId="6" fillId="0" borderId="0" xfId="3" applyProtection="1"/>
    <xf numFmtId="165" fontId="2" fillId="0" borderId="0" xfId="1" applyNumberFormat="1" applyFont="1" applyBorder="1" applyAlignment="1" applyProtection="1">
      <alignment shrinkToFit="1"/>
      <protection hidden="1"/>
    </xf>
    <xf numFmtId="165" fontId="2" fillId="0" borderId="0" xfId="1" applyNumberFormat="1" applyFont="1" applyBorder="1" applyProtection="1">
      <protection hidden="1"/>
    </xf>
    <xf numFmtId="165" fontId="2" fillId="0" borderId="0" xfId="1" applyNumberFormat="1" applyFont="1" applyBorder="1" applyAlignment="1" applyProtection="1">
      <alignment horizontal="right"/>
      <protection hidden="1"/>
    </xf>
    <xf numFmtId="0" fontId="2" fillId="0" borderId="0" xfId="0" applyFont="1" applyFill="1" applyBorder="1" applyProtection="1">
      <protection hidden="1"/>
    </xf>
    <xf numFmtId="0" fontId="4" fillId="0" borderId="0" xfId="0" applyFont="1" applyFill="1" applyBorder="1" applyProtection="1">
      <protection hidden="1"/>
    </xf>
    <xf numFmtId="0" fontId="0" fillId="0" borderId="0" xfId="0" applyFill="1" applyBorder="1" applyProtection="1"/>
    <xf numFmtId="43" fontId="2" fillId="0" borderId="0" xfId="1" applyFont="1" applyFill="1" applyBorder="1" applyProtection="1">
      <protection hidden="1"/>
    </xf>
    <xf numFmtId="0" fontId="3" fillId="0" borderId="0" xfId="0" applyFont="1" applyFill="1" applyBorder="1" applyProtection="1">
      <protection hidden="1"/>
    </xf>
    <xf numFmtId="0" fontId="0" fillId="0" borderId="0" xfId="0" applyFont="1" applyProtection="1">
      <protection hidden="1"/>
    </xf>
    <xf numFmtId="0" fontId="0" fillId="0" borderId="0" xfId="0" applyFont="1" applyAlignment="1" applyProtection="1">
      <alignment horizontal="right"/>
      <protection hidden="1"/>
    </xf>
    <xf numFmtId="0" fontId="9" fillId="0" borderId="0" xfId="0" applyFont="1" applyProtection="1">
      <protection hidden="1"/>
    </xf>
    <xf numFmtId="0" fontId="0" fillId="2" borderId="0" xfId="0" applyFont="1" applyFill="1" applyProtection="1">
      <protection locked="0" hidden="1"/>
    </xf>
    <xf numFmtId="0" fontId="0" fillId="0" borderId="0" xfId="0" applyFont="1" applyProtection="1">
      <protection locked="0"/>
    </xf>
    <xf numFmtId="165" fontId="0" fillId="0" borderId="0" xfId="1" applyNumberFormat="1" applyFont="1" applyAlignment="1" applyProtection="1">
      <alignment horizontal="right"/>
      <protection hidden="1"/>
    </xf>
    <xf numFmtId="0" fontId="0" fillId="0" borderId="0" xfId="0" applyFont="1" applyAlignment="1" applyProtection="1">
      <alignment horizontal="left"/>
      <protection locked="0"/>
    </xf>
    <xf numFmtId="0" fontId="0" fillId="0" borderId="0" xfId="0" applyFont="1" applyAlignment="1" applyProtection="1">
      <alignment horizontal="center"/>
      <protection locked="0"/>
    </xf>
    <xf numFmtId="0" fontId="0" fillId="0" borderId="9" xfId="0" applyFont="1" applyBorder="1" applyProtection="1">
      <protection hidden="1"/>
    </xf>
    <xf numFmtId="165" fontId="0" fillId="0" borderId="9" xfId="1" applyNumberFormat="1" applyFont="1" applyBorder="1" applyAlignment="1" applyProtection="1">
      <alignment horizontal="right"/>
      <protection hidden="1"/>
    </xf>
    <xf numFmtId="165" fontId="0" fillId="0" borderId="0" xfId="0" applyNumberFormat="1" applyFont="1" applyAlignment="1" applyProtection="1">
      <alignment horizontal="right"/>
      <protection hidden="1"/>
    </xf>
    <xf numFmtId="165" fontId="0" fillId="0" borderId="9" xfId="0" applyNumberFormat="1" applyFont="1" applyBorder="1" applyAlignment="1" applyProtection="1">
      <alignment horizontal="right"/>
      <protection hidden="1"/>
    </xf>
    <xf numFmtId="0" fontId="0" fillId="0" borderId="0" xfId="0" applyFont="1" applyBorder="1" applyProtection="1">
      <protection hidden="1"/>
    </xf>
    <xf numFmtId="0" fontId="9" fillId="0" borderId="1" xfId="0" applyFont="1" applyBorder="1" applyAlignment="1" applyProtection="1">
      <alignment horizontal="left"/>
      <protection hidden="1"/>
    </xf>
    <xf numFmtId="0" fontId="0" fillId="0" borderId="2" xfId="0" applyFont="1" applyBorder="1" applyProtection="1">
      <protection hidden="1"/>
    </xf>
    <xf numFmtId="0" fontId="0" fillId="0" borderId="3" xfId="0" applyFont="1" applyBorder="1" applyProtection="1">
      <protection hidden="1"/>
    </xf>
    <xf numFmtId="0" fontId="0" fillId="0" borderId="6" xfId="0" applyFont="1" applyBorder="1" applyProtection="1">
      <protection hidden="1"/>
    </xf>
    <xf numFmtId="0" fontId="0" fillId="0" borderId="5" xfId="0" applyFont="1" applyBorder="1" applyProtection="1">
      <protection hidden="1"/>
    </xf>
    <xf numFmtId="0" fontId="0" fillId="0" borderId="7" xfId="0" applyFont="1" applyBorder="1" applyProtection="1">
      <protection hidden="1"/>
    </xf>
    <xf numFmtId="165" fontId="0" fillId="0" borderId="3" xfId="1" applyNumberFormat="1" applyFont="1" applyBorder="1" applyAlignment="1" applyProtection="1">
      <alignment horizontal="right" shrinkToFit="1"/>
      <protection hidden="1"/>
    </xf>
    <xf numFmtId="165" fontId="0" fillId="0" borderId="7" xfId="1" applyNumberFormat="1" applyFont="1" applyBorder="1" applyAlignment="1" applyProtection="1">
      <alignment horizontal="right" shrinkToFit="1"/>
      <protection hidden="1"/>
    </xf>
    <xf numFmtId="165" fontId="0" fillId="0" borderId="10" xfId="1" applyNumberFormat="1" applyFont="1" applyBorder="1" applyAlignment="1" applyProtection="1">
      <alignment shrinkToFit="1"/>
      <protection hidden="1"/>
    </xf>
    <xf numFmtId="165" fontId="0" fillId="0" borderId="7" xfId="1" applyNumberFormat="1" applyFont="1" applyBorder="1" applyAlignment="1" applyProtection="1">
      <alignment shrinkToFit="1"/>
      <protection hidden="1"/>
    </xf>
    <xf numFmtId="3" fontId="0" fillId="0" borderId="0" xfId="0" applyNumberFormat="1" applyFont="1" applyProtection="1">
      <protection hidden="1"/>
    </xf>
    <xf numFmtId="3" fontId="9" fillId="0" borderId="0" xfId="0" applyNumberFormat="1" applyFont="1" applyProtection="1">
      <protection hidden="1"/>
    </xf>
    <xf numFmtId="0" fontId="0" fillId="2" borderId="0" xfId="0" applyFont="1" applyFill="1" applyBorder="1" applyProtection="1">
      <protection locked="0"/>
    </xf>
    <xf numFmtId="165" fontId="0" fillId="0" borderId="11" xfId="1" applyNumberFormat="1" applyFont="1" applyBorder="1" applyAlignment="1" applyProtection="1">
      <alignment shrinkToFit="1"/>
      <protection hidden="1"/>
    </xf>
    <xf numFmtId="0" fontId="9" fillId="0" borderId="0" xfId="0" applyFont="1" applyAlignment="1" applyProtection="1">
      <alignment horizontal="left"/>
      <protection hidden="1"/>
    </xf>
    <xf numFmtId="0" fontId="0" fillId="0" borderId="0" xfId="0" applyFont="1" applyProtection="1"/>
    <xf numFmtId="0" fontId="0" fillId="0" borderId="0" xfId="0" applyFont="1" applyAlignment="1" applyProtection="1">
      <alignment horizontal="left"/>
      <protection hidden="1"/>
    </xf>
    <xf numFmtId="0" fontId="0" fillId="0" borderId="0" xfId="0" applyFont="1" applyFill="1" applyProtection="1">
      <protection hidden="1"/>
    </xf>
    <xf numFmtId="165" fontId="0" fillId="0" borderId="0" xfId="0" applyNumberFormat="1" applyFont="1" applyFill="1" applyProtection="1">
      <protection hidden="1"/>
    </xf>
    <xf numFmtId="165" fontId="0" fillId="0" borderId="5" xfId="0" applyNumberFormat="1" applyFont="1" applyFill="1" applyBorder="1" applyProtection="1">
      <protection hidden="1"/>
    </xf>
    <xf numFmtId="165" fontId="0" fillId="3" borderId="0" xfId="1" applyNumberFormat="1" applyFont="1" applyFill="1" applyProtection="1">
      <protection locked="0"/>
    </xf>
    <xf numFmtId="0" fontId="8" fillId="0" borderId="0" xfId="0" applyFont="1" applyFill="1" applyProtection="1">
      <protection hidden="1"/>
    </xf>
    <xf numFmtId="165" fontId="0" fillId="0" borderId="9" xfId="0" applyNumberFormat="1" applyFont="1" applyFill="1" applyBorder="1" applyProtection="1">
      <protection hidden="1"/>
    </xf>
    <xf numFmtId="0" fontId="0" fillId="0" borderId="0" xfId="0" applyFont="1" applyFill="1" applyBorder="1" applyProtection="1">
      <protection hidden="1"/>
    </xf>
    <xf numFmtId="0" fontId="0" fillId="0" borderId="0" xfId="0" applyFont="1" applyFill="1" applyProtection="1"/>
    <xf numFmtId="0" fontId="9" fillId="0" borderId="0" xfId="0" applyFont="1" applyFill="1" applyBorder="1" applyProtection="1">
      <protection hidden="1"/>
    </xf>
    <xf numFmtId="0" fontId="0" fillId="0" borderId="0" xfId="0" applyFont="1" applyFill="1" applyBorder="1" applyAlignment="1" applyProtection="1">
      <alignment horizontal="center"/>
      <protection hidden="1"/>
    </xf>
    <xf numFmtId="9" fontId="9" fillId="0" borderId="0" xfId="2" applyFont="1" applyFill="1" applyBorder="1" applyProtection="1">
      <protection hidden="1"/>
    </xf>
    <xf numFmtId="0" fontId="9" fillId="0" borderId="0" xfId="0" applyFont="1" applyFill="1" applyBorder="1" applyAlignment="1" applyProtection="1">
      <alignment horizontal="center"/>
      <protection hidden="1"/>
    </xf>
    <xf numFmtId="165" fontId="9" fillId="0" borderId="0" xfId="0" applyNumberFormat="1" applyFont="1" applyFill="1" applyBorder="1" applyProtection="1"/>
    <xf numFmtId="0" fontId="0" fillId="0" borderId="0" xfId="0" applyFont="1" applyFill="1" applyBorder="1" applyProtection="1"/>
    <xf numFmtId="0" fontId="0" fillId="0" borderId="0" xfId="0" applyFont="1" applyFill="1" applyBorder="1" applyAlignment="1" applyProtection="1">
      <alignment horizontal="center"/>
    </xf>
    <xf numFmtId="0" fontId="0" fillId="0" borderId="0" xfId="0" quotePrefix="1" applyFont="1" applyFill="1" applyBorder="1" applyProtection="1">
      <protection hidden="1"/>
    </xf>
    <xf numFmtId="0" fontId="9" fillId="5" borderId="0" xfId="0" applyFont="1" applyFill="1" applyBorder="1" applyProtection="1">
      <protection hidden="1"/>
    </xf>
    <xf numFmtId="0" fontId="0" fillId="5" borderId="0" xfId="0" applyFont="1" applyFill="1" applyBorder="1" applyProtection="1">
      <protection hidden="1"/>
    </xf>
    <xf numFmtId="165" fontId="0" fillId="5" borderId="0" xfId="1" applyNumberFormat="1" applyFont="1" applyFill="1" applyBorder="1" applyProtection="1">
      <protection hidden="1"/>
    </xf>
    <xf numFmtId="166" fontId="0" fillId="5" borderId="0" xfId="1" applyNumberFormat="1" applyFont="1" applyFill="1" applyBorder="1" applyProtection="1">
      <protection hidden="1"/>
    </xf>
    <xf numFmtId="165" fontId="0" fillId="5" borderId="5" xfId="1" applyNumberFormat="1" applyFont="1" applyFill="1" applyBorder="1" applyProtection="1">
      <protection hidden="1"/>
    </xf>
    <xf numFmtId="165" fontId="0" fillId="5" borderId="9" xfId="1" applyNumberFormat="1" applyFont="1" applyFill="1" applyBorder="1" applyProtection="1">
      <protection hidden="1"/>
    </xf>
    <xf numFmtId="165" fontId="9" fillId="5" borderId="9" xfId="1" applyNumberFormat="1" applyFont="1" applyFill="1" applyBorder="1" applyProtection="1">
      <protection hidden="1"/>
    </xf>
    <xf numFmtId="9" fontId="0" fillId="5" borderId="0" xfId="2" applyFont="1" applyFill="1" applyBorder="1" applyProtection="1">
      <protection hidden="1"/>
    </xf>
    <xf numFmtId="165" fontId="0" fillId="5" borderId="0" xfId="0" applyNumberFormat="1" applyFont="1" applyFill="1" applyBorder="1" applyAlignment="1" applyProtection="1">
      <alignment shrinkToFit="1"/>
      <protection hidden="1"/>
    </xf>
    <xf numFmtId="165" fontId="0" fillId="5" borderId="9" xfId="0" applyNumberFormat="1" applyFont="1" applyFill="1" applyBorder="1" applyProtection="1">
      <protection hidden="1"/>
    </xf>
    <xf numFmtId="165" fontId="0" fillId="5" borderId="12" xfId="0" applyNumberFormat="1" applyFont="1" applyFill="1" applyBorder="1" applyProtection="1">
      <protection hidden="1"/>
    </xf>
    <xf numFmtId="0" fontId="9" fillId="4" borderId="0" xfId="0" applyFont="1" applyFill="1" applyBorder="1" applyProtection="1">
      <protection hidden="1"/>
    </xf>
    <xf numFmtId="165" fontId="0" fillId="4" borderId="0" xfId="0" applyNumberFormat="1" applyFont="1" applyFill="1" applyBorder="1" applyProtection="1">
      <protection hidden="1"/>
    </xf>
    <xf numFmtId="165" fontId="0" fillId="4" borderId="0" xfId="1" applyNumberFormat="1" applyFont="1" applyFill="1" applyBorder="1" applyProtection="1">
      <protection hidden="1"/>
    </xf>
    <xf numFmtId="166" fontId="0" fillId="4" borderId="0" xfId="1" applyNumberFormat="1" applyFont="1" applyFill="1" applyBorder="1" applyProtection="1">
      <protection hidden="1"/>
    </xf>
    <xf numFmtId="165" fontId="9" fillId="4" borderId="9" xfId="1" applyNumberFormat="1" applyFont="1" applyFill="1" applyBorder="1" applyProtection="1">
      <protection hidden="1"/>
    </xf>
    <xf numFmtId="0" fontId="0" fillId="4" borderId="0" xfId="0" applyFont="1" applyFill="1" applyBorder="1" applyProtection="1">
      <protection hidden="1"/>
    </xf>
    <xf numFmtId="9" fontId="0" fillId="4" borderId="0" xfId="2" applyFont="1" applyFill="1" applyBorder="1" applyProtection="1">
      <protection hidden="1"/>
    </xf>
    <xf numFmtId="165" fontId="0" fillId="4" borderId="0" xfId="0" applyNumberFormat="1" applyFont="1" applyFill="1" applyBorder="1" applyAlignment="1" applyProtection="1">
      <alignment shrinkToFit="1"/>
      <protection hidden="1"/>
    </xf>
    <xf numFmtId="165" fontId="0" fillId="4" borderId="9" xfId="0" applyNumberFormat="1" applyFont="1" applyFill="1" applyBorder="1" applyProtection="1">
      <protection hidden="1"/>
    </xf>
    <xf numFmtId="165" fontId="0" fillId="0" borderId="0" xfId="1" applyNumberFormat="1" applyFont="1" applyFill="1" applyBorder="1" applyProtection="1">
      <protection hidden="1"/>
    </xf>
    <xf numFmtId="0" fontId="0" fillId="3" borderId="12" xfId="0" applyFont="1" applyFill="1" applyBorder="1" applyProtection="1">
      <protection locked="0"/>
    </xf>
    <xf numFmtId="166" fontId="0" fillId="3" borderId="0" xfId="1" applyNumberFormat="1" applyFont="1" applyFill="1" applyProtection="1">
      <protection locked="0"/>
    </xf>
    <xf numFmtId="165" fontId="0" fillId="0" borderId="0" xfId="0" applyNumberFormat="1" applyFont="1" applyFill="1" applyBorder="1" applyProtection="1">
      <protection hidden="1"/>
    </xf>
    <xf numFmtId="165" fontId="9" fillId="0" borderId="0" xfId="1" applyNumberFormat="1" applyFont="1" applyFill="1" applyBorder="1" applyProtection="1">
      <protection hidden="1"/>
    </xf>
    <xf numFmtId="166" fontId="0" fillId="2" borderId="1" xfId="1" applyNumberFormat="1" applyFont="1" applyFill="1" applyBorder="1" applyProtection="1">
      <protection locked="0" hidden="1"/>
    </xf>
    <xf numFmtId="166" fontId="0" fillId="2" borderId="6" xfId="1" applyNumberFormat="1" applyFont="1" applyFill="1" applyBorder="1" applyProtection="1">
      <protection locked="0" hidden="1"/>
    </xf>
    <xf numFmtId="166" fontId="0" fillId="0" borderId="8" xfId="1" applyNumberFormat="1" applyFont="1" applyBorder="1" applyProtection="1">
      <protection hidden="1"/>
    </xf>
    <xf numFmtId="166" fontId="0" fillId="0" borderId="6" xfId="1" applyNumberFormat="1" applyFont="1" applyBorder="1" applyProtection="1">
      <protection hidden="1"/>
    </xf>
    <xf numFmtId="166" fontId="0" fillId="2" borderId="6" xfId="1" applyNumberFormat="1" applyFont="1" applyFill="1" applyBorder="1" applyProtection="1">
      <protection locked="0"/>
    </xf>
    <xf numFmtId="166" fontId="0" fillId="0" borderId="4" xfId="1" applyNumberFormat="1" applyFont="1" applyBorder="1" applyProtection="1">
      <protection hidden="1"/>
    </xf>
    <xf numFmtId="166" fontId="0" fillId="2" borderId="1" xfId="0" applyNumberFormat="1" applyFont="1" applyFill="1" applyBorder="1" applyProtection="1">
      <protection locked="0" hidden="1"/>
    </xf>
    <xf numFmtId="166" fontId="0" fillId="2" borderId="6" xfId="0" applyNumberFormat="1" applyFont="1" applyFill="1" applyBorder="1" applyProtection="1">
      <protection locked="0" hidden="1"/>
    </xf>
    <xf numFmtId="166" fontId="0" fillId="0" borderId="8" xfId="0" applyNumberFormat="1" applyFont="1" applyBorder="1" applyProtection="1">
      <protection hidden="1"/>
    </xf>
    <xf numFmtId="166" fontId="0" fillId="0" borderId="6" xfId="0" applyNumberFormat="1" applyFont="1" applyBorder="1" applyProtection="1">
      <protection hidden="1"/>
    </xf>
    <xf numFmtId="166" fontId="0" fillId="2" borderId="6" xfId="0" applyNumberFormat="1" applyFont="1" applyFill="1" applyBorder="1" applyProtection="1">
      <protection locked="0"/>
    </xf>
    <xf numFmtId="166" fontId="0" fillId="0" borderId="4" xfId="0" applyNumberFormat="1" applyFont="1" applyBorder="1" applyProtection="1">
      <protection hidden="1"/>
    </xf>
    <xf numFmtId="165" fontId="0" fillId="4" borderId="5" xfId="1" applyNumberFormat="1" applyFont="1" applyFill="1" applyBorder="1" applyProtection="1">
      <protection hidden="1"/>
    </xf>
    <xf numFmtId="165" fontId="0" fillId="4" borderId="9" xfId="1" applyNumberFormat="1" applyFont="1" applyFill="1" applyBorder="1" applyProtection="1">
      <protection hidden="1"/>
    </xf>
    <xf numFmtId="165" fontId="0" fillId="4" borderId="12" xfId="0" applyNumberFormat="1" applyFont="1" applyFill="1" applyBorder="1" applyProtection="1">
      <protection hidden="1"/>
    </xf>
    <xf numFmtId="0" fontId="4" fillId="0" borderId="0" xfId="0" applyFont="1" applyAlignment="1" applyProtection="1">
      <alignment horizontal="left" wrapText="1"/>
      <protection hidden="1"/>
    </xf>
    <xf numFmtId="0" fontId="4" fillId="0" borderId="0" xfId="0" applyFont="1" applyAlignment="1" applyProtection="1">
      <alignment horizontal="left"/>
      <protection hidden="1"/>
    </xf>
    <xf numFmtId="0" fontId="2" fillId="0" borderId="0" xfId="0" applyFont="1" applyAlignment="1" applyProtection="1">
      <alignment horizontal="left" vertical="top" wrapText="1"/>
      <protection hidden="1"/>
    </xf>
    <xf numFmtId="0" fontId="2" fillId="0" borderId="0" xfId="0" applyFont="1" applyAlignment="1" applyProtection="1">
      <alignment horizontal="left"/>
      <protection hidden="1"/>
    </xf>
  </cellXfs>
  <cellStyles count="4">
    <cellStyle name="Hyperlink" xfId="3" builtinId="8"/>
    <cellStyle name="Komma" xfId="1" builtinId="3"/>
    <cellStyle name="Procent" xfId="2" builtinId="5"/>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Drop" dropStyle="combo" dx="20" fmlaLink="$R$10" fmlaRange="Normen!$B$5:$B$26" sel="11" val="10"/>
</file>

<file path=xl/ctrlProps/ctrlProp2.xml><?xml version="1.0" encoding="utf-8"?>
<formControlPr xmlns="http://schemas.microsoft.com/office/spreadsheetml/2009/9/main" objectType="Drop" dropStyle="combo" dx="20" fmlaLink="$R$5" fmlaRange="Normen!$B$5:$B$26" sel="11" val="10"/>
</file>

<file path=xl/ctrlProps/ctrlProp3.xml><?xml version="1.0" encoding="utf-8"?>
<formControlPr xmlns="http://schemas.microsoft.com/office/spreadsheetml/2009/9/main" objectType="Drop" dropStyle="combo" dx="20" fmlaLink="$Y$81" fmlaRange="$W$81:$W$83" noThreeD="1" sel="2" val="0"/>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142875</xdr:colOff>
          <xdr:row>9</xdr:row>
          <xdr:rowOff>0</xdr:rowOff>
        </xdr:from>
        <xdr:to>
          <xdr:col>7</xdr:col>
          <xdr:colOff>228600</xdr:colOff>
          <xdr:row>9</xdr:row>
          <xdr:rowOff>171450</xdr:rowOff>
        </xdr:to>
        <xdr:sp macro="" textlink="">
          <xdr:nvSpPr>
            <xdr:cNvPr id="6145" name="Drop Down 1" hidden="1">
              <a:extLst>
                <a:ext uri="{63B3BB69-23CF-44E3-9099-C40C66FF867C}">
                  <a14:compatExt spid="_x0000_s61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4</xdr:row>
          <xdr:rowOff>9525</xdr:rowOff>
        </xdr:from>
        <xdr:to>
          <xdr:col>7</xdr:col>
          <xdr:colOff>228600</xdr:colOff>
          <xdr:row>4</xdr:row>
          <xdr:rowOff>180975</xdr:rowOff>
        </xdr:to>
        <xdr:sp macro="" textlink="">
          <xdr:nvSpPr>
            <xdr:cNvPr id="6146" name="Drop Down 2" hidden="1">
              <a:extLst>
                <a:ext uri="{63B3BB69-23CF-44E3-9099-C40C66FF867C}">
                  <a14:compatExt spid="_x0000_s61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0</xdr:col>
      <xdr:colOff>0</xdr:colOff>
      <xdr:row>91</xdr:row>
      <xdr:rowOff>64028</xdr:rowOff>
    </xdr:from>
    <xdr:to>
      <xdr:col>10</xdr:col>
      <xdr:colOff>464416</xdr:colOff>
      <xdr:row>96</xdr:row>
      <xdr:rowOff>23813</xdr:rowOff>
    </xdr:to>
    <xdr:sp macro="" textlink="">
      <xdr:nvSpPr>
        <xdr:cNvPr id="2" name="Tekstvak 1"/>
        <xdr:cNvSpPr txBox="1"/>
      </xdr:nvSpPr>
      <xdr:spPr>
        <a:xfrm>
          <a:off x="0" y="15629466"/>
          <a:ext cx="6306416" cy="87259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dk1"/>
              </a:solidFill>
              <a:effectLst/>
              <a:latin typeface="+mn-lt"/>
              <a:ea typeface="+mn-ea"/>
              <a:cs typeface="+mn-cs"/>
            </a:rPr>
            <a:t>Indicatieve berekening</a:t>
          </a:r>
          <a:endParaRPr lang="nl-NL">
            <a:effectLst/>
          </a:endParaRPr>
        </a:p>
        <a:p>
          <a:r>
            <a:rPr lang="nl-NL" sz="1100">
              <a:solidFill>
                <a:schemeClr val="dk1"/>
              </a:solidFill>
              <a:effectLst/>
              <a:latin typeface="+mn-lt"/>
              <a:ea typeface="+mn-ea"/>
              <a:cs typeface="+mn-cs"/>
            </a:rPr>
            <a:t>De uitkomst van de berekening is een indicatieve berekening op basis van uw eigen gegevens en de voorgestelde aanpassingen van de Meststoffenwet. Aanpassingen van de regelgeving kunnen leiden tot andere uitkomsten. Aan de uitkomsten kunnen geen rechten worden ontleend.</a:t>
          </a:r>
          <a:endParaRPr lang="nl-NL">
            <a:effectLst/>
          </a:endParaRPr>
        </a:p>
        <a:p>
          <a:endParaRPr lang="nl-NL"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80</xdr:row>
          <xdr:rowOff>9525</xdr:rowOff>
        </xdr:from>
        <xdr:to>
          <xdr:col>7</xdr:col>
          <xdr:colOff>438150</xdr:colOff>
          <xdr:row>81</xdr:row>
          <xdr:rowOff>9525</xdr:rowOff>
        </xdr:to>
        <xdr:sp macro="" textlink="">
          <xdr:nvSpPr>
            <xdr:cNvPr id="6150" name="Drop Down 6" hidden="1">
              <a:extLst>
                <a:ext uri="{63B3BB69-23CF-44E3-9099-C40C66FF867C}">
                  <a14:compatExt spid="_x0000_s61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0</xdr:col>
      <xdr:colOff>0</xdr:colOff>
      <xdr:row>98</xdr:row>
      <xdr:rowOff>15875</xdr:rowOff>
    </xdr:from>
    <xdr:to>
      <xdr:col>10</xdr:col>
      <xdr:colOff>492125</xdr:colOff>
      <xdr:row>156</xdr:row>
      <xdr:rowOff>126999</xdr:rowOff>
    </xdr:to>
    <xdr:sp macro="" textlink="">
      <xdr:nvSpPr>
        <xdr:cNvPr id="8" name="Tekstvak 7"/>
        <xdr:cNvSpPr txBox="1"/>
      </xdr:nvSpPr>
      <xdr:spPr>
        <a:xfrm>
          <a:off x="0" y="17541875"/>
          <a:ext cx="6334125" cy="83264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solidFill>
                <a:schemeClr val="dk1"/>
              </a:solidFill>
              <a:effectLst/>
              <a:latin typeface="+mn-lt"/>
              <a:ea typeface="+mn-ea"/>
              <a:cs typeface="+mn-cs"/>
            </a:rPr>
            <a:t>Toelichting:						</a:t>
          </a:r>
        </a:p>
        <a:p>
          <a:r>
            <a:rPr lang="nl-NL" sz="1100">
              <a:solidFill>
                <a:schemeClr val="dk1"/>
              </a:solidFill>
              <a:effectLst/>
              <a:latin typeface="+mn-lt"/>
              <a:ea typeface="+mn-ea"/>
              <a:cs typeface="+mn-cs"/>
            </a:rPr>
            <a:t>Dit</a:t>
          </a:r>
          <a:r>
            <a:rPr lang="nl-NL" sz="1100" baseline="0">
              <a:solidFill>
                <a:schemeClr val="dk1"/>
              </a:solidFill>
              <a:effectLst/>
              <a:latin typeface="+mn-lt"/>
              <a:ea typeface="+mn-ea"/>
              <a:cs typeface="+mn-cs"/>
            </a:rPr>
            <a:t> rekenmodel berekent de hoeveelheid mest die een bedrijf met een fosfaatoverschot moet laten verwerken. Vanaf 1 januari 2014 moeten alle bedrijven met een fosfaatoverschot een deel daarvan laten verwerken. </a:t>
          </a:r>
          <a:r>
            <a:rPr lang="nl-NL" sz="1100">
              <a:solidFill>
                <a:schemeClr val="dk1"/>
              </a:solidFill>
              <a:effectLst/>
              <a:latin typeface="+mn-lt"/>
              <a:ea typeface="+mn-ea"/>
              <a:cs typeface="+mn-cs"/>
            </a:rPr>
            <a:t>Voor 2015 zijn de verwerkingspercentages 50 procent in concentratiegebied Zuid, 30 procent in Oost en 10 procent buiten de concentratiegebieden.</a:t>
          </a:r>
          <a:r>
            <a:rPr lang="nl-NL" sz="1100" baseline="0">
              <a:solidFill>
                <a:schemeClr val="dk1"/>
              </a:solidFill>
              <a:effectLst/>
              <a:latin typeface="+mn-lt"/>
              <a:ea typeface="+mn-ea"/>
              <a:cs typeface="+mn-cs"/>
            </a:rPr>
            <a:t> </a:t>
          </a:r>
          <a:r>
            <a:rPr lang="nl-NL" sz="1100">
              <a:solidFill>
                <a:schemeClr val="dk1"/>
              </a:solidFill>
              <a:effectLst/>
              <a:latin typeface="+mn-lt"/>
              <a:ea typeface="+mn-ea"/>
              <a:cs typeface="+mn-cs"/>
            </a:rPr>
            <a:t> </a:t>
          </a:r>
        </a:p>
        <a:p>
          <a:endParaRPr lang="nl-NL" sz="1100">
            <a:solidFill>
              <a:schemeClr val="dk1"/>
            </a:solidFill>
            <a:effectLst/>
            <a:latin typeface="+mn-lt"/>
            <a:ea typeface="+mn-ea"/>
            <a:cs typeface="+mn-cs"/>
          </a:endParaRPr>
        </a:p>
        <a:p>
          <a:r>
            <a:rPr lang="nl-NL" sz="1100" b="1">
              <a:solidFill>
                <a:schemeClr val="dk1"/>
              </a:solidFill>
              <a:effectLst/>
              <a:latin typeface="+mn-lt"/>
              <a:ea typeface="+mn-ea"/>
              <a:cs typeface="+mn-cs"/>
            </a:rPr>
            <a:t>Melkveewet en ‘melkveefosfaatreferentie’</a:t>
          </a:r>
        </a:p>
        <a:p>
          <a:r>
            <a:rPr lang="nl-NL" sz="1100">
              <a:solidFill>
                <a:schemeClr val="dk1"/>
              </a:solidFill>
              <a:effectLst/>
              <a:latin typeface="+mn-lt"/>
              <a:ea typeface="+mn-ea"/>
              <a:cs typeface="+mn-cs"/>
            </a:rPr>
            <a:t>In december 2014 is de melkveewet (Wet verantwoorde groei melkveehouderij) aangenomen door de Eerste Kamer en daarmee definitief onderdeel van de meststoffenwet geworden. Voor elk bedrijf dat in 2013 melkvee heeft opgegeven, is de fosfaatproductie door melkvee in 2013 bepaald. Als de fosfaatproductie door melkvee in 2013 groter was dan de plaatsingsruimte voor fosfaat in 2013, dan krijgt het bedrijf een zogenoemde melkveefosfaatreferentie (A). </a:t>
          </a:r>
        </a:p>
        <a:p>
          <a:r>
            <a:rPr lang="nl-NL" sz="1100">
              <a:solidFill>
                <a:schemeClr val="dk1"/>
              </a:solidFill>
              <a:effectLst/>
              <a:latin typeface="+mn-lt"/>
              <a:ea typeface="+mn-ea"/>
              <a:cs typeface="+mn-cs"/>
            </a:rPr>
            <a:t>Als de fosfaatproductie door melkvee  in 2015 of volgende jaren groeit en het overschot groter wordt dan de melkveefosfaatreferentie, dan ontstaat een melkveefosfaatoverschot (B). Dit moet volledig worden verwerkt of er moet extra grond in gebruik worden genomen.</a:t>
          </a:r>
        </a:p>
        <a:p>
          <a:r>
            <a:rPr lang="nl-NL" sz="1100">
              <a:solidFill>
                <a:schemeClr val="dk1"/>
              </a:solidFill>
              <a:effectLst/>
              <a:latin typeface="+mn-lt"/>
              <a:ea typeface="+mn-ea"/>
              <a:cs typeface="+mn-cs"/>
            </a:rPr>
            <a:t>Het fosfaatoverschot van melkvee dat valt binnen de melkveefosfaatreferentie op basis van 2013, moet gedeeltelijk worden verwerkt. Daarvoor gelden de mestverwerkingspercentages van de mestregio waarin een bedrijf ligt.  </a:t>
          </a:r>
        </a:p>
        <a:p>
          <a:endParaRPr lang="nl-NL" sz="1100">
            <a:solidFill>
              <a:schemeClr val="dk1"/>
            </a:solidFill>
            <a:effectLst/>
            <a:latin typeface="+mn-lt"/>
            <a:ea typeface="+mn-ea"/>
            <a:cs typeface="+mn-cs"/>
          </a:endParaRPr>
        </a:p>
        <a:p>
          <a:r>
            <a:rPr lang="nl-NL" sz="1100" b="1">
              <a:solidFill>
                <a:schemeClr val="dk1"/>
              </a:solidFill>
              <a:effectLst/>
              <a:latin typeface="+mn-lt"/>
              <a:ea typeface="+mn-ea"/>
              <a:cs typeface="+mn-cs"/>
            </a:rPr>
            <a:t>Melkveewet en beperking groeien zonder grond</a:t>
          </a:r>
        </a:p>
        <a:p>
          <a:r>
            <a:rPr lang="nl-NL" sz="1100">
              <a:solidFill>
                <a:schemeClr val="dk1"/>
              </a:solidFill>
              <a:effectLst/>
              <a:latin typeface="+mn-lt"/>
              <a:ea typeface="+mn-ea"/>
              <a:cs typeface="+mn-cs"/>
            </a:rPr>
            <a:t>Meer melkvee betekent vanaf 1 januari 2016 voor een deel van melkveebedrijven dat ze ook extra grond moeten hebben. De groei in fosfaatproductie ten opzichte van 2014 is daarvoor één van de factoren. Een ander belangrijk kengetal is het fosfaatoverschot per hectare. De regels staan in het wetsvoorstel ‘Grondgebonden groei melkveehouderij’ dat op 28 september is</a:t>
          </a:r>
          <a:r>
            <a:rPr lang="nl-NL" sz="1100" baseline="0">
              <a:solidFill>
                <a:schemeClr val="dk1"/>
              </a:solidFill>
              <a:effectLst/>
              <a:latin typeface="+mn-lt"/>
              <a:ea typeface="+mn-ea"/>
              <a:cs typeface="+mn-cs"/>
            </a:rPr>
            <a:t> gepubliceerd </a:t>
          </a:r>
          <a:r>
            <a:rPr lang="nl-NL" sz="1100">
              <a:solidFill>
                <a:schemeClr val="dk1"/>
              </a:solidFill>
              <a:effectLst/>
              <a:latin typeface="+mn-lt"/>
              <a:ea typeface="+mn-ea"/>
              <a:cs typeface="+mn-cs"/>
            </a:rPr>
            <a:t>door toenmalig Staatssecretaris Dijksma van Economische Zaken. De regeling is een aanvulling op de melkveewet die op 1 januari 2015 van kracht werd.</a:t>
          </a:r>
        </a:p>
        <a:p>
          <a:r>
            <a:rPr lang="nl-NL" sz="1100">
              <a:solidFill>
                <a:schemeClr val="dk1"/>
              </a:solidFill>
              <a:effectLst/>
              <a:latin typeface="+mn-lt"/>
              <a:ea typeface="+mn-ea"/>
              <a:cs typeface="+mn-cs"/>
            </a:rPr>
            <a:t>De beperking om te groeien zonder extra grond in gebruik te nemen is geregeld in de AMvB ‘Verantwoorde groei melkveehouderij’. Wel of geen extra grond bij uitbreiding. Wat nodig en mogelijk is, hangt in de eerste plaats af van het fosfaatoverschot per hectare. Dat bepaalt de categorie van een bedrijf: </a:t>
          </a:r>
        </a:p>
        <a:p>
          <a:r>
            <a:rPr lang="nl-NL" sz="1100">
              <a:solidFill>
                <a:schemeClr val="dk1"/>
              </a:solidFill>
              <a:effectLst/>
              <a:latin typeface="+mn-lt"/>
              <a:ea typeface="+mn-ea"/>
              <a:cs typeface="+mn-cs"/>
            </a:rPr>
            <a:t>Categorie 1: overschot van minder dan 20 kilo/ha;</a:t>
          </a:r>
        </a:p>
        <a:p>
          <a:r>
            <a:rPr lang="nl-NL" sz="1100">
              <a:solidFill>
                <a:schemeClr val="dk1"/>
              </a:solidFill>
              <a:effectLst/>
              <a:latin typeface="+mn-lt"/>
              <a:ea typeface="+mn-ea"/>
              <a:cs typeface="+mn-cs"/>
            </a:rPr>
            <a:t>Categorie 2: overschot van 20 tot 50 kilo/ha;</a:t>
          </a:r>
        </a:p>
        <a:p>
          <a:r>
            <a:rPr lang="nl-NL" sz="1100">
              <a:solidFill>
                <a:schemeClr val="dk1"/>
              </a:solidFill>
              <a:effectLst/>
              <a:latin typeface="+mn-lt"/>
              <a:ea typeface="+mn-ea"/>
              <a:cs typeface="+mn-cs"/>
            </a:rPr>
            <a:t>Categorie 3: overschot van 50 kilo of meer per ha.</a:t>
          </a:r>
        </a:p>
        <a:p>
          <a:r>
            <a:rPr lang="nl-NL" sz="1100">
              <a:solidFill>
                <a:schemeClr val="dk1"/>
              </a:solidFill>
              <a:effectLst/>
              <a:latin typeface="+mn-lt"/>
              <a:ea typeface="+mn-ea"/>
              <a:cs typeface="+mn-cs"/>
            </a:rPr>
            <a:t>Categorie 1 kan groeien zonder extra grond, bedrijven in categorie 2 en 3 moeten respectievelijk een kwart en de helft van de groei met grond afdekken. </a:t>
          </a:r>
          <a:br>
            <a:rPr lang="nl-NL" sz="1100">
              <a:solidFill>
                <a:schemeClr val="dk1"/>
              </a:solidFill>
              <a:effectLst/>
              <a:latin typeface="+mn-lt"/>
              <a:ea typeface="+mn-ea"/>
              <a:cs typeface="+mn-cs"/>
            </a:rPr>
          </a:br>
          <a:r>
            <a:rPr lang="nl-NL" sz="1100">
              <a:solidFill>
                <a:schemeClr val="dk1"/>
              </a:solidFill>
              <a:effectLst/>
              <a:latin typeface="+mn-lt"/>
              <a:ea typeface="+mn-ea"/>
              <a:cs typeface="+mn-cs"/>
            </a:rPr>
            <a:t>De laatste details waren medio november 2015 nog niet bekend. Het wetsvoorstel moet wel van kracht worden</a:t>
          </a:r>
          <a:r>
            <a:rPr lang="nl-NL" sz="1100" baseline="0">
              <a:solidFill>
                <a:schemeClr val="dk1"/>
              </a:solidFill>
              <a:effectLst/>
              <a:latin typeface="+mn-lt"/>
              <a:ea typeface="+mn-ea"/>
              <a:cs typeface="+mn-cs"/>
            </a:rPr>
            <a:t> met ingang van 1 januari 2016.</a:t>
          </a:r>
        </a:p>
        <a:p>
          <a:r>
            <a:rPr lang="nl-NL" sz="1100">
              <a:solidFill>
                <a:schemeClr val="dk1"/>
              </a:solidFill>
              <a:effectLst/>
              <a:latin typeface="+mn-lt"/>
              <a:ea typeface="+mn-ea"/>
              <a:cs typeface="+mn-cs"/>
            </a:rPr>
            <a:t>In 2015 mag een melkveefosfaatoverschot nog volledig worden verwerkt ongeacht het overschot per hectare.</a:t>
          </a:r>
        </a:p>
        <a:p>
          <a:endParaRPr lang="nl-NL" sz="1100">
            <a:solidFill>
              <a:schemeClr val="dk1"/>
            </a:solidFill>
            <a:effectLst/>
            <a:latin typeface="+mn-lt"/>
            <a:ea typeface="+mn-ea"/>
            <a:cs typeface="+mn-cs"/>
          </a:endParaRPr>
        </a:p>
        <a:p>
          <a:r>
            <a:rPr lang="nl-NL" sz="1100" b="1">
              <a:solidFill>
                <a:schemeClr val="dk1"/>
              </a:solidFill>
              <a:effectLst/>
              <a:latin typeface="+mn-lt"/>
              <a:ea typeface="+mn-ea"/>
              <a:cs typeface="+mn-cs"/>
            </a:rPr>
            <a:t>Mestverwerking volgens rekenmethode RVO.nl</a:t>
          </a:r>
        </a:p>
        <a:p>
          <a:r>
            <a:rPr lang="nl-NL" sz="1100">
              <a:solidFill>
                <a:schemeClr val="dk1"/>
              </a:solidFill>
              <a:effectLst/>
              <a:latin typeface="+mn-lt"/>
              <a:ea typeface="+mn-ea"/>
              <a:cs typeface="+mn-cs"/>
            </a:rPr>
            <a:t>De</a:t>
          </a:r>
          <a:r>
            <a:rPr lang="nl-NL" sz="1100" baseline="0">
              <a:solidFill>
                <a:schemeClr val="dk1"/>
              </a:solidFill>
              <a:effectLst/>
              <a:latin typeface="+mn-lt"/>
              <a:ea typeface="+mn-ea"/>
              <a:cs typeface="+mn-cs"/>
            </a:rPr>
            <a:t> </a:t>
          </a:r>
          <a:r>
            <a:rPr lang="nl-NL" sz="1100">
              <a:solidFill>
                <a:schemeClr val="dk1"/>
              </a:solidFill>
              <a:effectLst/>
              <a:latin typeface="+mn-lt"/>
              <a:ea typeface="+mn-ea"/>
              <a:cs typeface="+mn-cs"/>
            </a:rPr>
            <a:t>hoeveelheid</a:t>
          </a:r>
          <a:r>
            <a:rPr lang="nl-NL" sz="1100" baseline="0">
              <a:solidFill>
                <a:schemeClr val="dk1"/>
              </a:solidFill>
              <a:effectLst/>
              <a:latin typeface="+mn-lt"/>
              <a:ea typeface="+mn-ea"/>
              <a:cs typeface="+mn-cs"/>
            </a:rPr>
            <a:t> te verwerken fosfaat is volgens de rekenmethode van RVO.nl berekend. </a:t>
          </a:r>
          <a:br>
            <a:rPr lang="nl-NL" sz="1100" baseline="0">
              <a:solidFill>
                <a:schemeClr val="dk1"/>
              </a:solidFill>
              <a:effectLst/>
              <a:latin typeface="+mn-lt"/>
              <a:ea typeface="+mn-ea"/>
              <a:cs typeface="+mn-cs"/>
            </a:rPr>
          </a:br>
          <a:r>
            <a:rPr lang="nl-NL" sz="1100" baseline="0">
              <a:solidFill>
                <a:schemeClr val="dk1"/>
              </a:solidFill>
              <a:effectLst/>
              <a:latin typeface="+mn-lt"/>
              <a:ea typeface="+mn-ea"/>
              <a:cs typeface="+mn-cs"/>
            </a:rPr>
            <a:t>Stap 1. De regio waarin uw bedrijf ligt bepaalt het verwerkingspercentage van het bedrijfoverschot fosfaat. Het bedrijfsoverschot maal het regionaal percentage geeft het eerste deel van de verwerkingsplicht. </a:t>
          </a:r>
          <a:br>
            <a:rPr lang="nl-NL" sz="1100" baseline="0">
              <a:solidFill>
                <a:schemeClr val="dk1"/>
              </a:solidFill>
              <a:effectLst/>
              <a:latin typeface="+mn-lt"/>
              <a:ea typeface="+mn-ea"/>
              <a:cs typeface="+mn-cs"/>
            </a:rPr>
          </a:br>
          <a:r>
            <a:rPr lang="nl-NL" sz="1100" baseline="0">
              <a:solidFill>
                <a:schemeClr val="dk1"/>
              </a:solidFill>
              <a:effectLst/>
              <a:latin typeface="+mn-lt"/>
              <a:ea typeface="+mn-ea"/>
              <a:cs typeface="+mn-cs"/>
            </a:rPr>
            <a:t>Stap 2. Van het melkveefosfaatoverschot moet u vervolgens nog 100 % min het regionaal percentage verwerken.</a:t>
          </a:r>
          <a:br>
            <a:rPr lang="nl-NL" sz="1100" baseline="0">
              <a:solidFill>
                <a:schemeClr val="dk1"/>
              </a:solidFill>
              <a:effectLst/>
              <a:latin typeface="+mn-lt"/>
              <a:ea typeface="+mn-ea"/>
              <a:cs typeface="+mn-cs"/>
            </a:rPr>
          </a:br>
          <a:r>
            <a:rPr lang="nl-NL" sz="1100" baseline="0">
              <a:solidFill>
                <a:schemeClr val="dk1"/>
              </a:solidFill>
              <a:effectLst/>
              <a:latin typeface="+mn-lt"/>
              <a:ea typeface="+mn-ea"/>
              <a:cs typeface="+mn-cs"/>
            </a:rPr>
            <a:t>In beide stappen wordt rekening gehouden met de verwerkingsdrempel van 100 kilo te verwerken fosfaat.</a:t>
          </a:r>
        </a:p>
        <a:p>
          <a:pPr marL="0" marR="0" indent="0" defTabSz="914400" eaLnBrk="1" fontAlgn="auto" latinLnBrk="0" hangingPunct="1">
            <a:lnSpc>
              <a:spcPct val="100000"/>
            </a:lnSpc>
            <a:spcBef>
              <a:spcPts val="0"/>
            </a:spcBef>
            <a:spcAft>
              <a:spcPts val="0"/>
            </a:spcAft>
            <a:buClrTx/>
            <a:buSzTx/>
            <a:buFontTx/>
            <a:buNone/>
            <a:tabLst/>
            <a:defRPr/>
          </a:pPr>
          <a:r>
            <a:rPr lang="nl-NL" sz="1100" baseline="0">
              <a:solidFill>
                <a:schemeClr val="dk1"/>
              </a:solidFill>
              <a:effectLst/>
              <a:latin typeface="+mn-lt"/>
              <a:ea typeface="+mn-ea"/>
              <a:cs typeface="+mn-cs"/>
            </a:rPr>
            <a:t>Met andere uitzonderingen zoals mestafvoer naar eigen grond in het buitenland, biologische bedrijven en afzet in de regio is nog geen rekening gehouden.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6</xdr:col>
      <xdr:colOff>428115</xdr:colOff>
      <xdr:row>20</xdr:row>
      <xdr:rowOff>180500</xdr:rowOff>
    </xdr:to>
    <xdr:pic>
      <xdr:nvPicPr>
        <xdr:cNvPr id="2" name="Afbeelding 1"/>
        <xdr:cNvPicPr>
          <a:picLocks noChangeAspect="1"/>
        </xdr:cNvPicPr>
      </xdr:nvPicPr>
      <xdr:blipFill>
        <a:blip xmlns:r="http://schemas.openxmlformats.org/officeDocument/2006/relationships" r:embed="rId1"/>
        <a:stretch>
          <a:fillRect/>
        </a:stretch>
      </xdr:blipFill>
      <xdr:spPr>
        <a:xfrm>
          <a:off x="0" y="190500"/>
          <a:ext cx="4085715" cy="3800000"/>
        </a:xfrm>
        <a:prstGeom prst="rect">
          <a:avLst/>
        </a:prstGeom>
      </xdr:spPr>
    </xdr:pic>
    <xdr:clientData/>
  </xdr:twoCellAnchor>
  <xdr:twoCellAnchor editAs="oneCell">
    <xdr:from>
      <xdr:col>0</xdr:col>
      <xdr:colOff>0</xdr:colOff>
      <xdr:row>34</xdr:row>
      <xdr:rowOff>0</xdr:rowOff>
    </xdr:from>
    <xdr:to>
      <xdr:col>10</xdr:col>
      <xdr:colOff>151619</xdr:colOff>
      <xdr:row>69</xdr:row>
      <xdr:rowOff>56310</xdr:rowOff>
    </xdr:to>
    <xdr:pic>
      <xdr:nvPicPr>
        <xdr:cNvPr id="3" name="Afbeelding 2"/>
        <xdr:cNvPicPr>
          <a:picLocks noChangeAspect="1"/>
        </xdr:cNvPicPr>
      </xdr:nvPicPr>
      <xdr:blipFill>
        <a:blip xmlns:r="http://schemas.openxmlformats.org/officeDocument/2006/relationships" r:embed="rId2"/>
        <a:stretch>
          <a:fillRect/>
        </a:stretch>
      </xdr:blipFill>
      <xdr:spPr>
        <a:xfrm>
          <a:off x="0" y="6477000"/>
          <a:ext cx="6247619" cy="6723810"/>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3.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1"/>
  <dimension ref="A2:AM163"/>
  <sheetViews>
    <sheetView tabSelected="1" topLeftCell="B1" zoomScale="96" zoomScaleNormal="96" workbookViewId="0">
      <selection activeCell="I22" sqref="I22"/>
    </sheetView>
  </sheetViews>
  <sheetFormatPr defaultColWidth="8.85546875" defaultRowHeight="15" x14ac:dyDescent="0.25"/>
  <cols>
    <col min="1" max="1" width="5.7109375" style="2" hidden="1" customWidth="1"/>
    <col min="2" max="2" width="24.140625" style="11" customWidth="1"/>
    <col min="3" max="10" width="7.7109375" style="11" customWidth="1"/>
    <col min="11" max="11" width="7.7109375" style="16" customWidth="1"/>
    <col min="12" max="12" width="7.7109375" style="2" hidden="1" customWidth="1"/>
    <col min="13" max="13" width="7.5703125" style="2" hidden="1" customWidth="1"/>
    <col min="14" max="16" width="7.7109375" style="2" hidden="1" customWidth="1"/>
    <col min="17" max="17" width="7.5703125" style="2" hidden="1" customWidth="1"/>
    <col min="18" max="39" width="8.85546875" style="2" hidden="1" customWidth="1"/>
    <col min="40" max="16384" width="8.85546875" style="2"/>
  </cols>
  <sheetData>
    <row r="2" spans="2:21" ht="18.75" x14ac:dyDescent="0.3">
      <c r="B2" s="8" t="s">
        <v>114</v>
      </c>
      <c r="C2" s="10"/>
      <c r="D2" s="10"/>
      <c r="J2" s="34"/>
    </row>
    <row r="3" spans="2:21" x14ac:dyDescent="0.25">
      <c r="B3" s="34"/>
      <c r="C3" s="34"/>
      <c r="D3" s="34"/>
      <c r="E3" s="34" t="s">
        <v>25</v>
      </c>
      <c r="F3" s="34" t="s">
        <v>42</v>
      </c>
      <c r="G3" s="34"/>
      <c r="H3" s="34"/>
      <c r="I3" s="34"/>
      <c r="J3" s="34" t="s">
        <v>29</v>
      </c>
      <c r="K3" s="35" t="s">
        <v>26</v>
      </c>
      <c r="M3" s="34"/>
      <c r="T3" s="4" t="s">
        <v>29</v>
      </c>
      <c r="U3" s="4" t="s">
        <v>26</v>
      </c>
    </row>
    <row r="4" spans="2:21" x14ac:dyDescent="0.25">
      <c r="B4" s="36" t="s">
        <v>62</v>
      </c>
      <c r="C4" s="36"/>
      <c r="D4" s="36"/>
      <c r="E4" s="34" t="s">
        <v>30</v>
      </c>
      <c r="F4" s="34" t="s">
        <v>43</v>
      </c>
      <c r="G4" s="34"/>
      <c r="H4" s="34"/>
      <c r="I4" s="34"/>
      <c r="J4" s="34" t="s">
        <v>72</v>
      </c>
      <c r="K4" s="35" t="s">
        <v>72</v>
      </c>
      <c r="M4" s="34"/>
      <c r="T4" s="4" t="s">
        <v>23</v>
      </c>
      <c r="U4" s="4" t="s">
        <v>23</v>
      </c>
    </row>
    <row r="5" spans="2:21" x14ac:dyDescent="0.25">
      <c r="B5" s="34" t="s">
        <v>24</v>
      </c>
      <c r="C5" s="34"/>
      <c r="D5" s="34"/>
      <c r="E5" s="37">
        <v>0</v>
      </c>
      <c r="F5" s="38"/>
      <c r="G5" s="38"/>
      <c r="H5" s="34"/>
      <c r="I5" s="34"/>
      <c r="J5" s="5">
        <f>VLOOKUP(R5,Normen!$A$4:$E$26,4)</f>
        <v>43.4</v>
      </c>
      <c r="K5" s="39">
        <f>J5*E5</f>
        <v>0</v>
      </c>
      <c r="M5" s="5"/>
      <c r="R5" s="1">
        <v>11</v>
      </c>
      <c r="T5" s="5">
        <f>VLOOKUP(R5,Normen!$A$4:$E$26,3)</f>
        <v>41.2</v>
      </c>
      <c r="U5" s="6">
        <f>E5*T5</f>
        <v>0</v>
      </c>
    </row>
    <row r="6" spans="2:21" x14ac:dyDescent="0.25">
      <c r="B6" s="34" t="s">
        <v>27</v>
      </c>
      <c r="C6" s="34"/>
      <c r="D6" s="34"/>
      <c r="E6" s="37">
        <f>E5*0.35</f>
        <v>0</v>
      </c>
      <c r="F6" s="40" t="s">
        <v>44</v>
      </c>
      <c r="G6" s="41"/>
      <c r="H6" s="34"/>
      <c r="I6" s="34"/>
      <c r="J6" s="5">
        <v>10.199999999999999</v>
      </c>
      <c r="K6" s="39">
        <f>J6*E6</f>
        <v>0</v>
      </c>
      <c r="M6" s="5"/>
      <c r="T6" s="5">
        <v>9.6</v>
      </c>
      <c r="U6" s="6">
        <f>E6*T6</f>
        <v>0</v>
      </c>
    </row>
    <row r="7" spans="2:21" x14ac:dyDescent="0.25">
      <c r="B7" s="34" t="s">
        <v>28</v>
      </c>
      <c r="C7" s="34"/>
      <c r="D7" s="34"/>
      <c r="E7" s="37">
        <f>E5*0.35</f>
        <v>0</v>
      </c>
      <c r="F7" s="34"/>
      <c r="G7" s="34"/>
      <c r="H7" s="34"/>
      <c r="I7" s="34"/>
      <c r="J7" s="5">
        <v>23.5</v>
      </c>
      <c r="K7" s="39">
        <f>J7*E7</f>
        <v>0</v>
      </c>
      <c r="M7" s="5"/>
      <c r="T7" s="5">
        <v>21.9</v>
      </c>
      <c r="U7" s="6">
        <f>E7*T7</f>
        <v>0</v>
      </c>
    </row>
    <row r="8" spans="2:21" ht="15.75" thickBot="1" x14ac:dyDescent="0.3">
      <c r="B8" s="34"/>
      <c r="C8" s="34"/>
      <c r="D8" s="34"/>
      <c r="E8" s="42">
        <f>SUM(E5:E7)</f>
        <v>0</v>
      </c>
      <c r="F8" s="34"/>
      <c r="G8" s="34"/>
      <c r="H8" s="34"/>
      <c r="I8" s="34"/>
      <c r="J8" s="5"/>
      <c r="K8" s="43">
        <f>SUM(K5:K7)</f>
        <v>0</v>
      </c>
      <c r="M8" s="5"/>
      <c r="T8" s="5"/>
      <c r="U8" s="7">
        <f>SUM(U5:U7)</f>
        <v>0</v>
      </c>
    </row>
    <row r="9" spans="2:21" ht="15.75" thickTop="1" x14ac:dyDescent="0.25">
      <c r="B9" s="36" t="s">
        <v>60</v>
      </c>
      <c r="C9" s="36"/>
      <c r="D9" s="36"/>
      <c r="E9" s="34"/>
      <c r="F9" s="38"/>
      <c r="G9" s="38"/>
      <c r="H9" s="34"/>
      <c r="I9" s="34"/>
      <c r="J9" s="5"/>
      <c r="K9" s="35"/>
    </row>
    <row r="10" spans="2:21" x14ac:dyDescent="0.25">
      <c r="B10" s="34" t="s">
        <v>24</v>
      </c>
      <c r="C10" s="34"/>
      <c r="D10" s="34"/>
      <c r="E10" s="37">
        <v>0</v>
      </c>
      <c r="F10" s="38"/>
      <c r="G10" s="38"/>
      <c r="H10" s="34"/>
      <c r="I10" s="34"/>
      <c r="J10" s="5">
        <f>VLOOKUP(R10,Normen!$A$4:$E$26,5)</f>
        <v>40.6</v>
      </c>
      <c r="K10" s="44">
        <f>J10*E10</f>
        <v>0</v>
      </c>
      <c r="R10" s="1">
        <v>11</v>
      </c>
    </row>
    <row r="11" spans="2:21" x14ac:dyDescent="0.25">
      <c r="B11" s="34" t="s">
        <v>27</v>
      </c>
      <c r="C11" s="34"/>
      <c r="D11" s="34"/>
      <c r="E11" s="37">
        <f>E10*0.35</f>
        <v>0</v>
      </c>
      <c r="F11" s="40" t="s">
        <v>44</v>
      </c>
      <c r="G11" s="41"/>
      <c r="H11" s="34"/>
      <c r="I11" s="34"/>
      <c r="J11" s="5">
        <v>9.6</v>
      </c>
      <c r="K11" s="44">
        <f>J11*E11</f>
        <v>0</v>
      </c>
    </row>
    <row r="12" spans="2:21" x14ac:dyDescent="0.25">
      <c r="B12" s="34" t="s">
        <v>28</v>
      </c>
      <c r="C12" s="34"/>
      <c r="D12" s="34"/>
      <c r="E12" s="37">
        <f>E10*0.35</f>
        <v>0</v>
      </c>
      <c r="F12" s="34"/>
      <c r="G12" s="34"/>
      <c r="H12" s="34"/>
      <c r="I12" s="34"/>
      <c r="J12" s="5">
        <v>21.9</v>
      </c>
      <c r="K12" s="44">
        <f>J12*E12</f>
        <v>0</v>
      </c>
    </row>
    <row r="13" spans="2:21" ht="15.75" thickBot="1" x14ac:dyDescent="0.3">
      <c r="B13" s="34"/>
      <c r="C13" s="34"/>
      <c r="D13" s="34"/>
      <c r="E13" s="42">
        <f>SUM(E10:E12)</f>
        <v>0</v>
      </c>
      <c r="F13" s="34"/>
      <c r="G13" s="34"/>
      <c r="H13" s="34"/>
      <c r="I13" s="34"/>
      <c r="J13" s="34"/>
      <c r="K13" s="45">
        <f>SUM(K10:K12)</f>
        <v>0</v>
      </c>
    </row>
    <row r="14" spans="2:21" ht="15.75" thickTop="1" x14ac:dyDescent="0.25">
      <c r="B14" s="34"/>
      <c r="C14" s="34"/>
      <c r="D14" s="34"/>
      <c r="E14" s="34"/>
      <c r="F14" s="34"/>
      <c r="G14" s="34"/>
      <c r="H14" s="34"/>
      <c r="I14" s="34"/>
      <c r="J14" s="34"/>
      <c r="K14" s="35"/>
    </row>
    <row r="15" spans="2:21" x14ac:dyDescent="0.25">
      <c r="B15" s="36" t="s">
        <v>115</v>
      </c>
      <c r="C15" s="12"/>
      <c r="D15" s="12"/>
      <c r="E15" s="12"/>
      <c r="F15" s="12"/>
      <c r="G15" s="12"/>
      <c r="H15" s="12"/>
      <c r="I15" s="2">
        <v>2014</v>
      </c>
      <c r="J15" s="18"/>
      <c r="K15" s="2">
        <v>2015</v>
      </c>
    </row>
    <row r="16" spans="2:21" ht="15.75" thickBot="1" x14ac:dyDescent="0.3">
      <c r="B16" s="64" t="s">
        <v>106</v>
      </c>
      <c r="C16" s="12"/>
      <c r="D16" s="12"/>
      <c r="E16" s="12"/>
      <c r="F16" s="12"/>
      <c r="G16" s="12"/>
      <c r="H16" s="12"/>
      <c r="I16" s="101">
        <v>0</v>
      </c>
      <c r="J16" s="14"/>
      <c r="K16" s="101">
        <v>0</v>
      </c>
    </row>
    <row r="17" spans="2:26" ht="15.75" thickTop="1" x14ac:dyDescent="0.25">
      <c r="B17" s="2" t="s">
        <v>107</v>
      </c>
      <c r="C17" s="12"/>
      <c r="D17" s="12"/>
      <c r="E17" s="12"/>
      <c r="F17" s="12"/>
      <c r="G17" s="12"/>
      <c r="H17" s="12"/>
      <c r="I17" s="2"/>
      <c r="J17" s="2"/>
      <c r="K17" s="2"/>
    </row>
    <row r="18" spans="2:26" x14ac:dyDescent="0.25">
      <c r="B18" s="2"/>
      <c r="C18" s="12"/>
      <c r="D18" s="12"/>
      <c r="E18" s="12"/>
      <c r="F18" s="12"/>
      <c r="G18" s="12"/>
      <c r="H18" s="12"/>
      <c r="I18" s="2"/>
      <c r="J18" s="2"/>
      <c r="K18" s="2"/>
    </row>
    <row r="19" spans="2:26" ht="18.75" x14ac:dyDescent="0.3">
      <c r="B19" s="8" t="s">
        <v>56</v>
      </c>
      <c r="C19" s="10"/>
      <c r="D19" s="10"/>
      <c r="T19" s="3"/>
    </row>
    <row r="20" spans="2:26" x14ac:dyDescent="0.25">
      <c r="B20" s="36"/>
      <c r="F20" s="47">
        <v>2014</v>
      </c>
      <c r="G20" s="48"/>
      <c r="H20" s="49" t="s">
        <v>26</v>
      </c>
      <c r="I20" s="47">
        <v>2015</v>
      </c>
      <c r="J20" s="48"/>
      <c r="K20" s="49" t="s">
        <v>26</v>
      </c>
    </row>
    <row r="21" spans="2:26" x14ac:dyDescent="0.25">
      <c r="B21" s="36" t="s">
        <v>94</v>
      </c>
      <c r="F21" s="50" t="s">
        <v>63</v>
      </c>
      <c r="G21" s="51" t="s">
        <v>29</v>
      </c>
      <c r="H21" s="52" t="s">
        <v>72</v>
      </c>
      <c r="I21" s="50" t="s">
        <v>63</v>
      </c>
      <c r="J21" s="46" t="s">
        <v>29</v>
      </c>
      <c r="K21" s="52" t="s">
        <v>72</v>
      </c>
      <c r="Y21" s="2">
        <v>2013</v>
      </c>
      <c r="Z21" s="2">
        <v>2014</v>
      </c>
    </row>
    <row r="22" spans="2:26" x14ac:dyDescent="0.25">
      <c r="B22" s="34" t="s">
        <v>31</v>
      </c>
      <c r="F22" s="105"/>
      <c r="G22" s="48">
        <v>85</v>
      </c>
      <c r="H22" s="53" t="str">
        <f>IF(F22="","0",F22*G22)</f>
        <v>0</v>
      </c>
      <c r="I22" s="111"/>
      <c r="J22" s="48">
        <v>80</v>
      </c>
      <c r="K22" s="53" t="str">
        <f>IF(I22="","0",I22*J22)</f>
        <v>0</v>
      </c>
      <c r="Y22" s="2">
        <v>85</v>
      </c>
      <c r="Z22" s="2">
        <v>85</v>
      </c>
    </row>
    <row r="23" spans="2:26" x14ac:dyDescent="0.25">
      <c r="B23" s="34" t="s">
        <v>32</v>
      </c>
      <c r="F23" s="106">
        <v>0</v>
      </c>
      <c r="G23" s="46">
        <v>95</v>
      </c>
      <c r="H23" s="54">
        <f>IF(F23="","0",F23*G23)</f>
        <v>0</v>
      </c>
      <c r="I23" s="112">
        <v>0</v>
      </c>
      <c r="J23" s="46">
        <v>90</v>
      </c>
      <c r="K23" s="54">
        <f>IF(I23="","0",I23*J23)</f>
        <v>0</v>
      </c>
      <c r="Y23" s="2">
        <v>95</v>
      </c>
      <c r="Z23" s="2">
        <v>95</v>
      </c>
    </row>
    <row r="24" spans="2:26" x14ac:dyDescent="0.25">
      <c r="B24" s="34" t="s">
        <v>33</v>
      </c>
      <c r="F24" s="106"/>
      <c r="G24" s="46">
        <v>100</v>
      </c>
      <c r="H24" s="54" t="str">
        <f>IF(F24="","0",F24*G24)</f>
        <v>0</v>
      </c>
      <c r="I24" s="112"/>
      <c r="J24" s="46">
        <v>100</v>
      </c>
      <c r="K24" s="54" t="str">
        <f>IF(I24="","0",I24*J24)</f>
        <v>0</v>
      </c>
      <c r="Y24" s="2">
        <v>100</v>
      </c>
      <c r="Z24" s="2">
        <v>100</v>
      </c>
    </row>
    <row r="25" spans="2:26" x14ac:dyDescent="0.25">
      <c r="B25" s="34" t="s">
        <v>41</v>
      </c>
      <c r="F25" s="106"/>
      <c r="G25" s="46">
        <v>120</v>
      </c>
      <c r="H25" s="54" t="str">
        <f>IF(F25="","0",F25*G25)</f>
        <v>0</v>
      </c>
      <c r="I25" s="112"/>
      <c r="J25" s="46">
        <v>120</v>
      </c>
      <c r="K25" s="54" t="str">
        <f>IF(I25="","0",I25*J25)</f>
        <v>0</v>
      </c>
      <c r="Y25" s="2">
        <v>120</v>
      </c>
      <c r="Z25" s="2">
        <v>120</v>
      </c>
    </row>
    <row r="26" spans="2:26" ht="15.75" thickBot="1" x14ac:dyDescent="0.3">
      <c r="B26" s="34" t="s">
        <v>35</v>
      </c>
      <c r="F26" s="107">
        <f>SUM(F22:F25)</f>
        <v>0</v>
      </c>
      <c r="G26" s="46"/>
      <c r="H26" s="55">
        <f>SUM(H22:H25)</f>
        <v>0</v>
      </c>
      <c r="I26" s="113">
        <f>SUM(I22:I25)</f>
        <v>0</v>
      </c>
      <c r="J26" s="46"/>
      <c r="K26" s="55">
        <f>SUM(K22:K25)</f>
        <v>0</v>
      </c>
    </row>
    <row r="27" spans="2:26" ht="15.75" thickTop="1" x14ac:dyDescent="0.25">
      <c r="B27" s="36" t="s">
        <v>95</v>
      </c>
      <c r="F27" s="108"/>
      <c r="G27" s="46"/>
      <c r="H27" s="56"/>
      <c r="I27" s="114"/>
      <c r="J27" s="46"/>
      <c r="K27" s="56"/>
    </row>
    <row r="28" spans="2:26" x14ac:dyDescent="0.25">
      <c r="B28" s="34" t="s">
        <v>31</v>
      </c>
      <c r="F28" s="106"/>
      <c r="G28" s="46">
        <v>55</v>
      </c>
      <c r="H28" s="54" t="str">
        <f>IF(F28="","0",F28*G28)</f>
        <v>0</v>
      </c>
      <c r="I28" s="112"/>
      <c r="J28" s="46">
        <v>50</v>
      </c>
      <c r="K28" s="54" t="str">
        <f>IF(I28="","0",I28*J28)</f>
        <v>0</v>
      </c>
      <c r="Y28" s="2">
        <v>55</v>
      </c>
      <c r="Z28" s="2">
        <v>55</v>
      </c>
    </row>
    <row r="29" spans="2:26" x14ac:dyDescent="0.25">
      <c r="B29" s="34" t="s">
        <v>32</v>
      </c>
      <c r="F29" s="106">
        <v>0</v>
      </c>
      <c r="G29" s="46">
        <v>65</v>
      </c>
      <c r="H29" s="54">
        <f>IF(F29="","0",F29*G29)</f>
        <v>0</v>
      </c>
      <c r="I29" s="112">
        <v>0</v>
      </c>
      <c r="J29" s="46">
        <v>60</v>
      </c>
      <c r="K29" s="54">
        <f>IF(I29="","0",I29*J29)</f>
        <v>0</v>
      </c>
      <c r="Y29" s="2">
        <v>65</v>
      </c>
      <c r="Z29" s="2">
        <v>65</v>
      </c>
    </row>
    <row r="30" spans="2:26" x14ac:dyDescent="0.25">
      <c r="B30" s="34" t="s">
        <v>33</v>
      </c>
      <c r="F30" s="106"/>
      <c r="G30" s="46">
        <v>80</v>
      </c>
      <c r="H30" s="54" t="str">
        <f>IF(F30="","0",F30*G30)</f>
        <v>0</v>
      </c>
      <c r="I30" s="112"/>
      <c r="J30" s="46">
        <v>75</v>
      </c>
      <c r="K30" s="54" t="str">
        <f>IF(I30="","0",I30*J30)</f>
        <v>0</v>
      </c>
      <c r="Y30" s="2">
        <v>85</v>
      </c>
      <c r="Z30" s="2">
        <v>80</v>
      </c>
    </row>
    <row r="31" spans="2:26" x14ac:dyDescent="0.25">
      <c r="B31" s="34" t="s">
        <v>41</v>
      </c>
      <c r="F31" s="106"/>
      <c r="G31" s="46">
        <v>120</v>
      </c>
      <c r="H31" s="54" t="str">
        <f>IF(F31="","0",F31*G31)</f>
        <v>0</v>
      </c>
      <c r="I31" s="112"/>
      <c r="J31" s="46">
        <v>120</v>
      </c>
      <c r="K31" s="54" t="str">
        <f>IF(I31="","0",I31*J31)</f>
        <v>0</v>
      </c>
      <c r="Y31" s="2">
        <v>85</v>
      </c>
      <c r="Z31" s="2">
        <v>85</v>
      </c>
    </row>
    <row r="32" spans="2:26" ht="15.75" thickBot="1" x14ac:dyDescent="0.3">
      <c r="B32" s="57" t="s">
        <v>36</v>
      </c>
      <c r="F32" s="107">
        <f>SUM(F28:F31)</f>
        <v>0</v>
      </c>
      <c r="G32" s="46"/>
      <c r="H32" s="55">
        <f>SUM(H28:H31)</f>
        <v>0</v>
      </c>
      <c r="I32" s="113">
        <f>SUM(I28:I31)</f>
        <v>0</v>
      </c>
      <c r="J32" s="46"/>
      <c r="K32" s="55">
        <f>SUM(K28:K31)</f>
        <v>0</v>
      </c>
    </row>
    <row r="33" spans="2:26" ht="15.75" thickTop="1" x14ac:dyDescent="0.25">
      <c r="B33" s="57"/>
      <c r="F33" s="108"/>
      <c r="G33" s="46"/>
      <c r="H33" s="54"/>
      <c r="I33" s="114"/>
      <c r="J33" s="46"/>
      <c r="K33" s="54"/>
    </row>
    <row r="34" spans="2:26" x14ac:dyDescent="0.25">
      <c r="B34" s="58" t="s">
        <v>37</v>
      </c>
      <c r="F34" s="108">
        <f>F26+F32</f>
        <v>0</v>
      </c>
      <c r="G34" s="46"/>
      <c r="H34" s="56">
        <f>H26+H32</f>
        <v>0</v>
      </c>
      <c r="I34" s="114">
        <f>I26+I32</f>
        <v>0</v>
      </c>
      <c r="J34" s="46"/>
      <c r="K34" s="56">
        <f>K26+K32</f>
        <v>0</v>
      </c>
    </row>
    <row r="35" spans="2:26" x14ac:dyDescent="0.25">
      <c r="B35" s="36" t="s">
        <v>73</v>
      </c>
      <c r="F35" s="109"/>
      <c r="G35" s="59">
        <v>70</v>
      </c>
      <c r="H35" s="54" t="str">
        <f>IF(F35="","0",F35*G35)</f>
        <v>0</v>
      </c>
      <c r="I35" s="115"/>
      <c r="J35" s="59">
        <v>70</v>
      </c>
      <c r="K35" s="54" t="str">
        <f>IF(I35="","0",I35*J35)</f>
        <v>0</v>
      </c>
      <c r="Y35" s="2">
        <v>70</v>
      </c>
      <c r="Z35" s="2">
        <v>70</v>
      </c>
    </row>
    <row r="36" spans="2:26" x14ac:dyDescent="0.25">
      <c r="B36" s="34" t="s">
        <v>74</v>
      </c>
      <c r="F36" s="108"/>
      <c r="G36" s="46"/>
      <c r="H36" s="56"/>
      <c r="I36" s="114"/>
      <c r="J36" s="46"/>
      <c r="K36" s="56"/>
    </row>
    <row r="37" spans="2:26" x14ac:dyDescent="0.25">
      <c r="B37" s="36" t="s">
        <v>34</v>
      </c>
      <c r="F37" s="110">
        <f>F34+F35</f>
        <v>0</v>
      </c>
      <c r="G37" s="51"/>
      <c r="H37" s="60">
        <f>H34+H35</f>
        <v>0</v>
      </c>
      <c r="I37" s="116">
        <f>I34+I35</f>
        <v>0</v>
      </c>
      <c r="J37" s="51"/>
      <c r="K37" s="60">
        <f>K34+K35</f>
        <v>0</v>
      </c>
    </row>
    <row r="38" spans="2:26" x14ac:dyDescent="0.25">
      <c r="B38" s="10"/>
      <c r="C38" s="9"/>
      <c r="D38" s="9"/>
      <c r="E38" s="26"/>
      <c r="F38" s="9"/>
      <c r="G38" s="9"/>
      <c r="H38" s="27"/>
      <c r="I38" s="9"/>
      <c r="J38" s="9"/>
      <c r="K38" s="28"/>
      <c r="L38" s="9"/>
      <c r="M38" s="9"/>
      <c r="N38" s="28"/>
      <c r="O38" s="9"/>
      <c r="P38" s="9"/>
      <c r="Q38" s="28"/>
    </row>
    <row r="39" spans="2:26" ht="18.75" x14ac:dyDescent="0.3">
      <c r="B39" s="8" t="s">
        <v>78</v>
      </c>
      <c r="C39" s="10"/>
      <c r="D39" s="10"/>
    </row>
    <row r="40" spans="2:26" ht="7.9" customHeight="1" x14ac:dyDescent="0.25">
      <c r="B40" s="12"/>
      <c r="C40" s="12"/>
      <c r="D40" s="12"/>
      <c r="E40" s="12"/>
      <c r="F40" s="12"/>
      <c r="G40" s="12"/>
      <c r="H40" s="12"/>
      <c r="I40" s="12"/>
      <c r="J40" s="13"/>
      <c r="K40" s="17"/>
    </row>
    <row r="41" spans="2:26" x14ac:dyDescent="0.25">
      <c r="B41" s="61"/>
      <c r="C41" s="61"/>
      <c r="D41" s="61"/>
      <c r="E41" s="34"/>
      <c r="F41" s="2"/>
      <c r="G41" s="34"/>
      <c r="H41" s="34"/>
      <c r="I41" s="36">
        <v>2014</v>
      </c>
      <c r="J41" s="62"/>
      <c r="K41" s="36">
        <v>2015</v>
      </c>
    </row>
    <row r="42" spans="2:26" x14ac:dyDescent="0.25">
      <c r="B42" s="63" t="s">
        <v>65</v>
      </c>
      <c r="C42" s="61"/>
      <c r="D42" s="61"/>
      <c r="E42" s="34"/>
      <c r="F42" s="2"/>
      <c r="G42" s="34"/>
      <c r="H42" s="34"/>
      <c r="I42" s="102">
        <v>0</v>
      </c>
      <c r="J42" s="62"/>
      <c r="K42" s="102">
        <v>0</v>
      </c>
    </row>
    <row r="43" spans="2:26" x14ac:dyDescent="0.25">
      <c r="B43" s="64" t="s">
        <v>64</v>
      </c>
      <c r="C43" s="64"/>
      <c r="D43" s="64"/>
      <c r="E43" s="64"/>
      <c r="F43" s="2"/>
      <c r="G43" s="64"/>
      <c r="H43" s="64"/>
      <c r="I43" s="65">
        <f>K8</f>
        <v>0</v>
      </c>
      <c r="J43" s="62"/>
      <c r="K43" s="65">
        <f>K13</f>
        <v>0</v>
      </c>
    </row>
    <row r="44" spans="2:26" x14ac:dyDescent="0.25">
      <c r="B44" s="64" t="s">
        <v>91</v>
      </c>
      <c r="C44" s="64"/>
      <c r="D44" s="64"/>
      <c r="E44" s="64"/>
      <c r="F44" s="2"/>
      <c r="G44" s="64"/>
      <c r="H44" s="64"/>
      <c r="I44" s="66">
        <f>I43*I42/100</f>
        <v>0</v>
      </c>
      <c r="J44" s="62"/>
      <c r="K44" s="66">
        <f>K43*K42/100</f>
        <v>0</v>
      </c>
    </row>
    <row r="45" spans="2:26" x14ac:dyDescent="0.25">
      <c r="B45" s="64" t="s">
        <v>38</v>
      </c>
      <c r="C45" s="64"/>
      <c r="D45" s="64"/>
      <c r="E45" s="64"/>
      <c r="F45" s="2"/>
      <c r="G45" s="64"/>
      <c r="H45" s="64"/>
      <c r="I45" s="65">
        <f>I43-I44</f>
        <v>0</v>
      </c>
      <c r="J45" s="62"/>
      <c r="K45" s="65">
        <f>K43-K44</f>
        <v>0</v>
      </c>
    </row>
    <row r="46" spans="2:26" x14ac:dyDescent="0.25">
      <c r="B46" s="64" t="s">
        <v>39</v>
      </c>
      <c r="C46" s="64"/>
      <c r="D46" s="64"/>
      <c r="E46" s="64"/>
      <c r="F46" s="2"/>
      <c r="G46" s="64"/>
      <c r="H46" s="64"/>
      <c r="I46" s="66">
        <f>H37</f>
        <v>0</v>
      </c>
      <c r="J46" s="62"/>
      <c r="K46" s="66">
        <f>K37</f>
        <v>0</v>
      </c>
    </row>
    <row r="47" spans="2:26" ht="15.75" thickBot="1" x14ac:dyDescent="0.3">
      <c r="B47" s="64" t="s">
        <v>66</v>
      </c>
      <c r="C47" s="64"/>
      <c r="D47" s="64"/>
      <c r="E47" s="64"/>
      <c r="F47" s="2"/>
      <c r="G47" s="64"/>
      <c r="H47" s="64"/>
      <c r="I47" s="69">
        <f>I45-I46</f>
        <v>0</v>
      </c>
      <c r="J47" s="62"/>
      <c r="K47" s="65">
        <f>K45-K46</f>
        <v>0</v>
      </c>
    </row>
    <row r="48" spans="2:26" ht="15.75" thickTop="1" x14ac:dyDescent="0.25">
      <c r="B48" s="64" t="s">
        <v>61</v>
      </c>
      <c r="C48" s="2"/>
      <c r="D48" s="64" t="s">
        <v>75</v>
      </c>
      <c r="E48" s="64"/>
      <c r="F48" s="2"/>
      <c r="G48" s="2"/>
      <c r="H48" s="64" t="s">
        <v>58</v>
      </c>
      <c r="I48" s="2"/>
      <c r="J48" s="62"/>
      <c r="K48" s="67">
        <v>0</v>
      </c>
    </row>
    <row r="49" spans="2:15" x14ac:dyDescent="0.25">
      <c r="B49" s="68" t="str">
        <f>IF(K48="","melkveefosfaatreferentie invullen, indien u geen referentie heeft dan 0 invullen!","")</f>
        <v/>
      </c>
      <c r="C49" s="64"/>
      <c r="D49" s="64"/>
      <c r="E49" s="64"/>
      <c r="F49" s="2"/>
      <c r="G49" s="2"/>
      <c r="H49" s="64"/>
      <c r="I49" s="103"/>
      <c r="J49" s="62"/>
      <c r="K49" s="65"/>
    </row>
    <row r="50" spans="2:15" ht="15.75" thickBot="1" x14ac:dyDescent="0.3">
      <c r="B50" s="64" t="s">
        <v>97</v>
      </c>
      <c r="C50" s="64"/>
      <c r="D50" s="64"/>
      <c r="E50" s="64"/>
      <c r="F50" s="2"/>
      <c r="G50" s="2"/>
      <c r="H50" s="64" t="s">
        <v>59</v>
      </c>
      <c r="I50" s="103"/>
      <c r="J50" s="62"/>
      <c r="K50" s="69">
        <f>K47-K48</f>
        <v>0</v>
      </c>
    </row>
    <row r="51" spans="2:15" ht="15.75" thickTop="1" x14ac:dyDescent="0.25">
      <c r="B51" s="19"/>
      <c r="C51" s="12"/>
      <c r="D51" s="12"/>
      <c r="E51" s="12"/>
      <c r="F51" s="12"/>
      <c r="G51" s="12"/>
      <c r="H51" s="12"/>
      <c r="I51" s="13"/>
      <c r="J51" s="18"/>
      <c r="K51" s="2"/>
    </row>
    <row r="52" spans="2:15" x14ac:dyDescent="0.25">
      <c r="B52" s="2"/>
      <c r="C52" s="2"/>
      <c r="D52" s="2"/>
      <c r="E52" s="2"/>
      <c r="F52" s="2"/>
      <c r="G52" s="2"/>
      <c r="H52" s="2"/>
      <c r="I52" s="2"/>
      <c r="J52" s="2"/>
      <c r="K52" s="2"/>
    </row>
    <row r="53" spans="2:15" ht="18.75" x14ac:dyDescent="0.3">
      <c r="B53" s="33" t="s">
        <v>116</v>
      </c>
      <c r="C53" s="30"/>
      <c r="D53" s="30"/>
      <c r="E53" s="29"/>
      <c r="F53" s="29"/>
      <c r="G53" s="29"/>
      <c r="H53" s="31"/>
      <c r="I53" s="31"/>
      <c r="J53" s="31"/>
      <c r="K53" s="29"/>
      <c r="L53" s="29"/>
      <c r="M53" s="13"/>
      <c r="N53" s="29"/>
      <c r="O53" s="13"/>
    </row>
    <row r="54" spans="2:15" ht="18.75" x14ac:dyDescent="0.3">
      <c r="B54" s="33"/>
      <c r="C54" s="30"/>
      <c r="D54" s="30"/>
      <c r="E54" s="29"/>
      <c r="F54" s="29"/>
      <c r="G54" s="29"/>
      <c r="H54" s="31"/>
      <c r="I54" s="31"/>
      <c r="J54" s="31"/>
      <c r="K54" s="29"/>
      <c r="L54" s="29"/>
      <c r="M54" s="13"/>
      <c r="N54" s="29"/>
      <c r="O54" s="13"/>
    </row>
    <row r="55" spans="2:15" x14ac:dyDescent="0.25">
      <c r="B55" s="70" t="s">
        <v>71</v>
      </c>
      <c r="C55" s="70"/>
      <c r="D55" s="70"/>
      <c r="E55" s="70"/>
      <c r="F55" s="70"/>
      <c r="G55" s="70"/>
      <c r="H55" s="2"/>
      <c r="I55" s="80">
        <v>2014</v>
      </c>
      <c r="J55" s="2"/>
      <c r="K55" s="91">
        <v>2015</v>
      </c>
    </row>
    <row r="56" spans="2:15" ht="3" customHeight="1" x14ac:dyDescent="0.25">
      <c r="B56" s="70"/>
      <c r="C56" s="70"/>
      <c r="D56" s="70"/>
      <c r="E56" s="70"/>
      <c r="F56" s="70"/>
      <c r="G56" s="71"/>
      <c r="H56" s="71"/>
      <c r="I56" s="80"/>
      <c r="J56" s="2"/>
      <c r="K56" s="91"/>
    </row>
    <row r="57" spans="2:15" x14ac:dyDescent="0.25">
      <c r="B57" s="72" t="s">
        <v>96</v>
      </c>
      <c r="C57" s="70"/>
      <c r="D57" s="70"/>
      <c r="E57" s="70"/>
      <c r="F57" s="70"/>
      <c r="G57" s="71"/>
      <c r="H57" s="71"/>
      <c r="I57" s="81"/>
      <c r="J57" s="2"/>
      <c r="K57" s="92"/>
    </row>
    <row r="58" spans="2:15" x14ac:dyDescent="0.25">
      <c r="B58" s="70" t="s">
        <v>70</v>
      </c>
      <c r="C58" s="70"/>
      <c r="D58" s="70"/>
      <c r="E58" s="70"/>
      <c r="F58" s="70"/>
      <c r="G58" s="71"/>
      <c r="H58" s="71"/>
      <c r="I58" s="82">
        <f>E5</f>
        <v>0</v>
      </c>
      <c r="J58" s="2"/>
      <c r="K58" s="93">
        <f>E10</f>
        <v>0</v>
      </c>
    </row>
    <row r="59" spans="2:15" x14ac:dyDescent="0.25">
      <c r="B59" s="70" t="s">
        <v>98</v>
      </c>
      <c r="C59" s="70"/>
      <c r="D59" s="70"/>
      <c r="E59" s="70"/>
      <c r="F59" s="70"/>
      <c r="G59" s="71"/>
      <c r="H59" s="71"/>
      <c r="I59" s="83">
        <f>F37</f>
        <v>0</v>
      </c>
      <c r="J59" s="2"/>
      <c r="K59" s="94">
        <f>I37</f>
        <v>0</v>
      </c>
    </row>
    <row r="60" spans="2:15" ht="3" customHeight="1" x14ac:dyDescent="0.25">
      <c r="B60" s="70"/>
      <c r="C60" s="70"/>
      <c r="D60" s="70"/>
      <c r="E60" s="70"/>
      <c r="F60" s="70"/>
      <c r="G60" s="71"/>
      <c r="H60" s="71"/>
      <c r="I60" s="100">
        <f>I45</f>
        <v>0</v>
      </c>
      <c r="J60" s="20"/>
      <c r="K60" s="100">
        <f>K45</f>
        <v>0</v>
      </c>
    </row>
    <row r="61" spans="2:15" ht="3" customHeight="1" x14ac:dyDescent="0.25">
      <c r="B61" s="70"/>
      <c r="C61" s="70"/>
      <c r="D61" s="70"/>
      <c r="E61" s="70"/>
      <c r="F61" s="70"/>
      <c r="G61" s="71"/>
      <c r="H61" s="71"/>
      <c r="I61" s="100"/>
      <c r="J61" s="20"/>
      <c r="K61" s="100"/>
    </row>
    <row r="62" spans="2:15" x14ac:dyDescent="0.25">
      <c r="B62" s="70" t="s">
        <v>67</v>
      </c>
      <c r="C62" s="70"/>
      <c r="D62" s="70"/>
      <c r="E62" s="70"/>
      <c r="F62" s="70"/>
      <c r="G62" s="71"/>
      <c r="H62" s="71"/>
      <c r="I62" s="82">
        <f>I45</f>
        <v>0</v>
      </c>
      <c r="J62" s="2"/>
      <c r="K62" s="93">
        <f>K45</f>
        <v>0</v>
      </c>
    </row>
    <row r="63" spans="2:15" x14ac:dyDescent="0.25">
      <c r="B63" s="70" t="s">
        <v>101</v>
      </c>
      <c r="C63" s="70"/>
      <c r="D63" s="70"/>
      <c r="E63" s="70"/>
      <c r="F63" s="70"/>
      <c r="G63" s="71"/>
      <c r="H63" s="71"/>
      <c r="I63" s="84">
        <f>I16</f>
        <v>0</v>
      </c>
      <c r="J63" s="2"/>
      <c r="K63" s="117">
        <f>K16</f>
        <v>0</v>
      </c>
    </row>
    <row r="64" spans="2:15" x14ac:dyDescent="0.25">
      <c r="B64" s="70" t="s">
        <v>102</v>
      </c>
      <c r="C64" s="70"/>
      <c r="D64" s="70"/>
      <c r="E64" s="70"/>
      <c r="F64" s="70"/>
      <c r="G64" s="71"/>
      <c r="H64" s="71"/>
      <c r="I64" s="82">
        <f>SUM(I62:I63)</f>
        <v>0</v>
      </c>
      <c r="J64" s="2"/>
      <c r="K64" s="93">
        <f>SUM(K62:K63)</f>
        <v>0</v>
      </c>
    </row>
    <row r="65" spans="2:30" x14ac:dyDescent="0.25">
      <c r="B65" s="70" t="s">
        <v>103</v>
      </c>
      <c r="C65" s="70"/>
      <c r="D65" s="70"/>
      <c r="E65" s="70"/>
      <c r="F65" s="70"/>
      <c r="G65" s="71"/>
      <c r="H65" s="71"/>
      <c r="I65" s="84">
        <f>I46</f>
        <v>0</v>
      </c>
      <c r="J65" s="2"/>
      <c r="K65" s="117">
        <f>K46</f>
        <v>0</v>
      </c>
    </row>
    <row r="66" spans="2:30" ht="15.75" thickBot="1" x14ac:dyDescent="0.3">
      <c r="B66" s="70" t="s">
        <v>104</v>
      </c>
      <c r="C66" s="70"/>
      <c r="D66" s="70"/>
      <c r="E66" s="70"/>
      <c r="F66" s="70"/>
      <c r="G66" s="73"/>
      <c r="H66" s="71"/>
      <c r="I66" s="85">
        <f>I64-I65</f>
        <v>0</v>
      </c>
      <c r="J66" s="2"/>
      <c r="K66" s="118">
        <f>K64-K65</f>
        <v>0</v>
      </c>
    </row>
    <row r="67" spans="2:30" ht="15.75" thickTop="1" x14ac:dyDescent="0.25">
      <c r="B67" s="70"/>
      <c r="C67" s="70"/>
      <c r="D67" s="70"/>
      <c r="E67" s="70"/>
      <c r="F67" s="70"/>
      <c r="G67" s="73"/>
      <c r="H67" s="71"/>
      <c r="I67" s="71"/>
      <c r="J67" s="71"/>
      <c r="K67" s="71"/>
    </row>
    <row r="68" spans="2:30" ht="6" customHeight="1" x14ac:dyDescent="0.25">
      <c r="B68" s="70"/>
      <c r="C68" s="70"/>
      <c r="D68" s="70"/>
      <c r="E68" s="70"/>
      <c r="F68" s="70"/>
      <c r="G68" s="73"/>
      <c r="H68" s="71"/>
      <c r="I68" s="100"/>
      <c r="J68" s="20"/>
      <c r="K68" s="100"/>
    </row>
    <row r="69" spans="2:30" x14ac:dyDescent="0.25">
      <c r="B69" s="72" t="s">
        <v>105</v>
      </c>
      <c r="C69" s="70"/>
      <c r="D69" s="70"/>
      <c r="E69" s="70"/>
      <c r="F69" s="70"/>
      <c r="G69" s="73"/>
      <c r="H69" s="71"/>
      <c r="I69" s="100"/>
      <c r="J69" s="20"/>
      <c r="K69" s="100"/>
    </row>
    <row r="70" spans="2:30" x14ac:dyDescent="0.25">
      <c r="B70" s="70" t="s">
        <v>66</v>
      </c>
      <c r="C70" s="70"/>
      <c r="D70" s="70"/>
      <c r="E70" s="70"/>
      <c r="F70" s="70"/>
      <c r="G70" s="73"/>
      <c r="H70" s="71"/>
      <c r="I70" s="82">
        <f>I47</f>
        <v>0</v>
      </c>
      <c r="J70" s="2"/>
      <c r="K70" s="93">
        <f>K47</f>
        <v>0</v>
      </c>
    </row>
    <row r="71" spans="2:30" x14ac:dyDescent="0.25">
      <c r="B71" s="70" t="s">
        <v>68</v>
      </c>
      <c r="C71" s="70" t="s">
        <v>75</v>
      </c>
      <c r="D71" s="70"/>
      <c r="E71" s="70"/>
      <c r="F71" s="70"/>
      <c r="G71" s="73"/>
      <c r="H71" s="71"/>
      <c r="I71" s="100"/>
      <c r="J71" s="2"/>
      <c r="K71" s="93">
        <f>K48</f>
        <v>0</v>
      </c>
    </row>
    <row r="72" spans="2:30" ht="15.75" thickBot="1" x14ac:dyDescent="0.3">
      <c r="B72" s="70" t="s">
        <v>69</v>
      </c>
      <c r="C72" s="70"/>
      <c r="D72" s="70"/>
      <c r="E72" s="70"/>
      <c r="F72" s="70"/>
      <c r="G72" s="2"/>
      <c r="H72" s="73"/>
      <c r="I72" s="100"/>
      <c r="J72" s="2"/>
      <c r="K72" s="118">
        <f>K70-K71</f>
        <v>0</v>
      </c>
    </row>
    <row r="73" spans="2:30" ht="15.75" thickTop="1" x14ac:dyDescent="0.25">
      <c r="B73" s="70"/>
      <c r="C73" s="70"/>
      <c r="D73" s="70"/>
      <c r="E73" s="70"/>
      <c r="F73" s="70"/>
      <c r="G73" s="70"/>
      <c r="H73" s="71"/>
      <c r="I73" s="100"/>
      <c r="J73" s="20"/>
      <c r="K73" s="100"/>
    </row>
    <row r="74" spans="2:30" x14ac:dyDescent="0.25">
      <c r="B74" s="72" t="s">
        <v>93</v>
      </c>
      <c r="C74" s="70"/>
      <c r="D74" s="74"/>
      <c r="E74" s="75"/>
      <c r="F74" s="76"/>
      <c r="G74" s="72"/>
      <c r="H74" s="71"/>
      <c r="I74" s="104"/>
      <c r="J74" s="20"/>
      <c r="K74" s="104"/>
    </row>
    <row r="75" spans="2:30" x14ac:dyDescent="0.25">
      <c r="B75" s="70" t="s">
        <v>110</v>
      </c>
      <c r="C75" s="70"/>
      <c r="D75" s="70"/>
      <c r="E75" s="70"/>
      <c r="F75" s="70"/>
      <c r="G75" s="73" t="s">
        <v>79</v>
      </c>
      <c r="H75" s="71"/>
      <c r="I75" s="82">
        <f>IF(I70&gt;0,I70,0)</f>
        <v>0</v>
      </c>
      <c r="J75" s="2"/>
      <c r="K75" s="93">
        <f>IF(MIN(K70:K71)&gt;0,MIN(K70:K71),0)</f>
        <v>0</v>
      </c>
    </row>
    <row r="76" spans="2:30" x14ac:dyDescent="0.25">
      <c r="B76" s="70" t="s">
        <v>108</v>
      </c>
      <c r="C76" s="70"/>
      <c r="D76" s="70"/>
      <c r="E76" s="70"/>
      <c r="F76" s="70"/>
      <c r="G76" s="73" t="s">
        <v>80</v>
      </c>
      <c r="H76" s="71"/>
      <c r="I76" s="82">
        <v>0</v>
      </c>
      <c r="J76" s="2"/>
      <c r="K76" s="93">
        <f>IF(K72&gt;0,K72,0)</f>
        <v>0</v>
      </c>
    </row>
    <row r="77" spans="2:30" x14ac:dyDescent="0.25">
      <c r="B77" s="77" t="s">
        <v>100</v>
      </c>
      <c r="C77" s="77"/>
      <c r="D77" s="77"/>
      <c r="E77" s="77"/>
      <c r="F77" s="77"/>
      <c r="G77" s="78" t="s">
        <v>111</v>
      </c>
      <c r="H77" s="71"/>
      <c r="I77" s="84">
        <f>IF(I16&gt;0,I16+I62-I65-I75-I76,0)</f>
        <v>0</v>
      </c>
      <c r="J77" s="2"/>
      <c r="K77" s="117">
        <f>IF(K16&gt;0,K16+K62-K65-K75-K76,0)</f>
        <v>0</v>
      </c>
    </row>
    <row r="78" spans="2:30" ht="15.75" thickBot="1" x14ac:dyDescent="0.3">
      <c r="B78" s="72" t="s">
        <v>90</v>
      </c>
      <c r="C78" s="72"/>
      <c r="D78" s="72"/>
      <c r="E78" s="72"/>
      <c r="F78" s="72"/>
      <c r="G78" s="75" t="s">
        <v>87</v>
      </c>
      <c r="H78" s="71"/>
      <c r="I78" s="86">
        <f>SUM(I75:I77)</f>
        <v>0</v>
      </c>
      <c r="J78" s="2"/>
      <c r="K78" s="95">
        <f t="shared" ref="K78" si="0">SUM(K75:K77)</f>
        <v>0</v>
      </c>
    </row>
    <row r="79" spans="2:30" ht="15.75" thickTop="1" x14ac:dyDescent="0.25">
      <c r="B79" s="70"/>
      <c r="C79" s="70"/>
      <c r="D79" s="70"/>
      <c r="E79" s="70"/>
      <c r="F79" s="70"/>
      <c r="G79" s="71"/>
      <c r="H79" s="71"/>
      <c r="I79" s="81"/>
      <c r="J79" s="2"/>
      <c r="K79" s="96"/>
    </row>
    <row r="80" spans="2:30" s="20" customFormat="1" x14ac:dyDescent="0.25">
      <c r="B80" s="72" t="s">
        <v>86</v>
      </c>
      <c r="C80" s="70"/>
      <c r="D80" s="70"/>
      <c r="E80" s="70"/>
      <c r="F80" s="70"/>
      <c r="G80" s="71"/>
      <c r="H80" s="71"/>
      <c r="I80" s="80">
        <v>2014</v>
      </c>
      <c r="K80" s="91">
        <v>2015</v>
      </c>
      <c r="Y80" s="21"/>
      <c r="Z80" s="1">
        <v>2014</v>
      </c>
      <c r="AA80" s="1">
        <v>2015</v>
      </c>
      <c r="AB80" s="1">
        <v>2016</v>
      </c>
      <c r="AC80" s="21">
        <v>2017</v>
      </c>
      <c r="AD80" s="21">
        <v>2018</v>
      </c>
    </row>
    <row r="81" spans="2:30" s="20" customFormat="1" x14ac:dyDescent="0.25">
      <c r="B81" s="70" t="s">
        <v>84</v>
      </c>
      <c r="C81" s="70"/>
      <c r="D81" s="70"/>
      <c r="E81" s="70"/>
      <c r="F81" s="70"/>
      <c r="G81" s="71"/>
      <c r="H81" s="71"/>
      <c r="I81" s="87">
        <f>IF($Y$81=1,Z81,IF($Y$81=2,Z82,IF($Y$81=3,Z83,IF($Y$81=4,O84,""))))</f>
        <v>0.15</v>
      </c>
      <c r="K81" s="97">
        <f>IF($Y$81=1,AA81,IF($Y$81=2,AA82,IF($Y$81=3,AA83,IF($Y$81=4,P84,""))))</f>
        <v>0.3</v>
      </c>
      <c r="R81" s="20">
        <v>2014</v>
      </c>
      <c r="S81" s="20">
        <v>2015</v>
      </c>
      <c r="T81" s="20">
        <v>2016</v>
      </c>
      <c r="U81" s="20">
        <v>2017</v>
      </c>
      <c r="V81" s="20">
        <v>2018</v>
      </c>
      <c r="W81" s="20" t="s">
        <v>81</v>
      </c>
      <c r="X81" s="2"/>
      <c r="Y81" s="1">
        <v>2</v>
      </c>
      <c r="Z81" s="22">
        <v>0.3</v>
      </c>
      <c r="AA81" s="22">
        <v>0.5</v>
      </c>
      <c r="AB81" s="22">
        <v>0.5</v>
      </c>
      <c r="AC81" s="22">
        <v>0.5</v>
      </c>
      <c r="AD81" s="22">
        <v>0.5</v>
      </c>
    </row>
    <row r="82" spans="2:30" s="20" customFormat="1" x14ac:dyDescent="0.25">
      <c r="B82" s="70" t="s">
        <v>85</v>
      </c>
      <c r="C82" s="70"/>
      <c r="D82" s="70"/>
      <c r="E82" s="71"/>
      <c r="F82" s="79" t="s">
        <v>112</v>
      </c>
      <c r="H82" s="71"/>
      <c r="I82" s="88">
        <f>IF(I78&gt;0,IF(I78*I81&gt;=100,I78*I81,"&lt; drempel"),0)</f>
        <v>0</v>
      </c>
      <c r="K82" s="98">
        <f>IF(K78&gt;0,IF(K78*K81&gt;=100,K78*K81,"&lt; drempel"),0)</f>
        <v>0</v>
      </c>
      <c r="R82" s="23">
        <f>IF(I78&gt;0,IF(I78*I81&gt;=100,I78*I81,0.001),0)</f>
        <v>0</v>
      </c>
      <c r="S82" s="23">
        <f>IF(K78&gt;0,IF(K78*K81&gt;=100,K78*K81,0.001),0)</f>
        <v>0</v>
      </c>
      <c r="T82" s="23">
        <f>IF(M78&gt;0,IF(M78*M81&gt;=100,M78*M81,0.001),0)</f>
        <v>0</v>
      </c>
      <c r="U82" s="23">
        <f>IF(N78&gt;0,IF(N78*N81&gt;=100,N78*N81,0.001),0)</f>
        <v>0</v>
      </c>
      <c r="V82" s="23">
        <f>IF(O78&gt;0,IF(O78*O81&gt;=100,O78*O81,0.001),0)</f>
        <v>0</v>
      </c>
      <c r="W82" s="20" t="s">
        <v>82</v>
      </c>
      <c r="Y82" s="21"/>
      <c r="Z82" s="22">
        <v>0.15</v>
      </c>
      <c r="AA82" s="22">
        <v>0.3</v>
      </c>
      <c r="AB82" s="22">
        <v>0.3</v>
      </c>
      <c r="AC82" s="22">
        <v>0.3</v>
      </c>
      <c r="AD82" s="22">
        <v>0.3</v>
      </c>
    </row>
    <row r="83" spans="2:30" s="20" customFormat="1" x14ac:dyDescent="0.25">
      <c r="B83" s="70" t="s">
        <v>109</v>
      </c>
      <c r="C83" s="70"/>
      <c r="D83" s="70"/>
      <c r="E83" s="71"/>
      <c r="F83" s="70" t="s">
        <v>113</v>
      </c>
      <c r="H83" s="71"/>
      <c r="I83" s="88">
        <f>IF(I76&gt;0,IF(I76*(1-I81)&gt;=100,I76*(1-I81),"&lt; drempel"),0)</f>
        <v>0</v>
      </c>
      <c r="K83" s="98">
        <f>IF(K76&gt;0,IF(K76*(1-K81)&gt;=100,K76*(1-K81),"&lt; drempel"),0)</f>
        <v>0</v>
      </c>
      <c r="R83" s="23">
        <f>IF(I76&gt;0,IF(I76*(1-I81)&gt;=100,I76*(1-I81),0.001),0)</f>
        <v>0</v>
      </c>
      <c r="S83" s="23">
        <f>IF(K76&gt;0,IF(K76*(1-K81)&gt;=100,K76*(1-K81),0.001),0)</f>
        <v>0</v>
      </c>
      <c r="T83" s="23">
        <f>IF(M76&gt;0,IF(M76*(1-M81)&gt;=100,M76*(1-M81),0.001),0)</f>
        <v>0</v>
      </c>
      <c r="U83" s="23">
        <f>IF(N76&gt;0,IF(N76*(1-N81)&gt;=100,N76*(1-N81),0.001),0)</f>
        <v>0</v>
      </c>
      <c r="V83" s="23">
        <f>IF(O76&gt;0,IF(O76*(1-O81)&gt;=100,O76*(1-O81),0.001),0)</f>
        <v>0</v>
      </c>
      <c r="W83" s="20" t="s">
        <v>83</v>
      </c>
      <c r="Y83" s="21"/>
      <c r="Z83" s="22">
        <v>0.05</v>
      </c>
      <c r="AA83" s="22">
        <v>0.1</v>
      </c>
      <c r="AB83" s="22">
        <v>0.1</v>
      </c>
      <c r="AC83" s="22">
        <v>0.1</v>
      </c>
      <c r="AD83" s="22">
        <v>0.1</v>
      </c>
    </row>
    <row r="84" spans="2:30" s="20" customFormat="1" ht="15.75" thickBot="1" x14ac:dyDescent="0.3">
      <c r="B84" s="72" t="s">
        <v>88</v>
      </c>
      <c r="C84" s="70"/>
      <c r="D84" s="70"/>
      <c r="E84" s="70"/>
      <c r="H84" s="71"/>
      <c r="I84" s="89">
        <f>R82+R83</f>
        <v>0</v>
      </c>
      <c r="K84" s="99">
        <f>S82+S83</f>
        <v>0</v>
      </c>
    </row>
    <row r="85" spans="2:30" s="20" customFormat="1" ht="15.75" thickTop="1" x14ac:dyDescent="0.25">
      <c r="C85" s="70"/>
      <c r="D85" s="70"/>
      <c r="E85" s="70"/>
      <c r="F85" s="70"/>
      <c r="G85" s="71"/>
      <c r="H85" s="71"/>
      <c r="I85" s="70"/>
      <c r="K85" s="70"/>
    </row>
    <row r="86" spans="2:30" s="20" customFormat="1" ht="7.9" customHeight="1" x14ac:dyDescent="0.25">
      <c r="B86" s="70"/>
      <c r="C86" s="70"/>
      <c r="D86" s="70"/>
      <c r="E86" s="70"/>
      <c r="F86" s="70"/>
      <c r="G86" s="71"/>
      <c r="H86" s="71"/>
      <c r="I86" s="70"/>
      <c r="K86" s="70"/>
    </row>
    <row r="87" spans="2:30" ht="15.75" thickBot="1" x14ac:dyDescent="0.3">
      <c r="B87" s="72" t="s">
        <v>92</v>
      </c>
      <c r="C87" s="77"/>
      <c r="D87" s="77"/>
      <c r="E87" s="77"/>
      <c r="F87" s="77"/>
      <c r="G87" s="71"/>
      <c r="H87" s="71"/>
      <c r="I87" s="90">
        <f>I66-I84</f>
        <v>0</v>
      </c>
      <c r="J87" s="2"/>
      <c r="K87" s="119">
        <f>K66-K84</f>
        <v>0</v>
      </c>
    </row>
    <row r="88" spans="2:30" ht="15.75" thickTop="1" x14ac:dyDescent="0.25">
      <c r="B88" s="70" t="s">
        <v>99</v>
      </c>
      <c r="C88" s="29"/>
      <c r="D88" s="29"/>
      <c r="E88" s="29"/>
      <c r="F88" s="29"/>
      <c r="G88" s="71"/>
      <c r="H88" s="71"/>
      <c r="I88" s="71"/>
      <c r="J88" s="2"/>
      <c r="K88" s="2"/>
      <c r="L88" s="13"/>
      <c r="M88" s="32"/>
      <c r="N88" s="13"/>
      <c r="O88" s="32"/>
    </row>
    <row r="89" spans="2:30" s="20" customFormat="1" x14ac:dyDescent="0.25">
      <c r="C89" s="29"/>
      <c r="D89" s="29"/>
      <c r="E89" s="29"/>
      <c r="F89" s="29"/>
      <c r="G89" s="29"/>
      <c r="H89" s="31"/>
      <c r="I89" s="31"/>
      <c r="J89" s="31"/>
      <c r="K89" s="13"/>
      <c r="L89" s="13"/>
      <c r="M89" s="13"/>
      <c r="N89" s="13"/>
      <c r="O89" s="13"/>
    </row>
    <row r="90" spans="2:30" s="20" customFormat="1" x14ac:dyDescent="0.25">
      <c r="B90" s="70" t="s">
        <v>89</v>
      </c>
      <c r="C90" s="29"/>
      <c r="D90" s="29"/>
      <c r="E90" s="29"/>
      <c r="F90" s="29"/>
      <c r="G90" s="29"/>
      <c r="H90" s="31"/>
      <c r="I90" s="31"/>
      <c r="J90" s="31"/>
      <c r="K90" s="13"/>
      <c r="L90" s="13"/>
      <c r="M90" s="13"/>
      <c r="N90" s="13"/>
      <c r="O90" s="13"/>
    </row>
    <row r="91" spans="2:30" s="20" customFormat="1" x14ac:dyDescent="0.25">
      <c r="B91" s="29"/>
      <c r="C91" s="29"/>
      <c r="D91" s="29"/>
      <c r="E91" s="29"/>
      <c r="F91" s="29"/>
      <c r="G91" s="29"/>
      <c r="H91" s="31"/>
      <c r="I91" s="31"/>
      <c r="J91" s="31"/>
      <c r="K91" s="13"/>
      <c r="L91" s="13"/>
      <c r="M91" s="13"/>
      <c r="N91" s="13"/>
      <c r="O91" s="13"/>
    </row>
    <row r="92" spans="2:30" s="20" customFormat="1" x14ac:dyDescent="0.25">
      <c r="B92" s="29"/>
      <c r="C92" s="29"/>
      <c r="D92" s="29"/>
      <c r="E92" s="29"/>
      <c r="F92" s="29"/>
      <c r="G92" s="29"/>
      <c r="H92" s="31"/>
      <c r="I92" s="31"/>
      <c r="J92" s="31"/>
      <c r="K92" s="13"/>
      <c r="L92" s="13"/>
      <c r="M92" s="13"/>
      <c r="N92" s="13"/>
      <c r="O92" s="13"/>
    </row>
    <row r="93" spans="2:30" s="20" customFormat="1" x14ac:dyDescent="0.25">
      <c r="B93" s="29"/>
      <c r="C93" s="29"/>
      <c r="D93" s="29"/>
      <c r="E93" s="29"/>
      <c r="F93" s="29"/>
      <c r="G93" s="29"/>
      <c r="H93" s="31"/>
      <c r="I93" s="31"/>
      <c r="J93" s="31"/>
      <c r="K93" s="13"/>
      <c r="L93" s="13"/>
      <c r="M93" s="13"/>
      <c r="N93" s="13"/>
      <c r="O93" s="13"/>
    </row>
    <row r="94" spans="2:30" s="20" customFormat="1" x14ac:dyDescent="0.25">
      <c r="B94" s="29"/>
      <c r="C94" s="29"/>
      <c r="D94" s="29"/>
      <c r="E94" s="29"/>
      <c r="F94" s="29"/>
      <c r="G94" s="29"/>
      <c r="H94" s="31"/>
      <c r="I94" s="31"/>
      <c r="J94" s="31"/>
      <c r="K94" s="13"/>
      <c r="L94" s="13"/>
      <c r="M94" s="13"/>
      <c r="N94" s="13"/>
      <c r="O94" s="13"/>
    </row>
    <row r="95" spans="2:30" x14ac:dyDescent="0.25">
      <c r="B95" s="12"/>
      <c r="C95" s="12"/>
      <c r="D95" s="12"/>
      <c r="E95" s="12"/>
      <c r="F95" s="12"/>
      <c r="G95" s="12"/>
      <c r="H95" s="12"/>
      <c r="I95" s="12"/>
      <c r="J95" s="14"/>
      <c r="K95" s="18"/>
    </row>
    <row r="96" spans="2:30" x14ac:dyDescent="0.25">
      <c r="B96" s="12"/>
      <c r="C96" s="12"/>
      <c r="D96" s="12"/>
      <c r="E96" s="12"/>
      <c r="F96" s="12"/>
      <c r="G96" s="12"/>
      <c r="H96" s="12"/>
      <c r="I96" s="12"/>
      <c r="J96" s="14"/>
      <c r="K96" s="18"/>
    </row>
    <row r="97" spans="2:11" x14ac:dyDescent="0.25">
      <c r="B97" s="12"/>
      <c r="C97" s="12"/>
      <c r="D97" s="12"/>
      <c r="E97" s="12"/>
      <c r="F97" s="12"/>
      <c r="G97" s="12"/>
      <c r="H97" s="12"/>
      <c r="I97" s="12"/>
      <c r="J97" s="14"/>
      <c r="K97" s="18"/>
    </row>
    <row r="98" spans="2:11" x14ac:dyDescent="0.25">
      <c r="B98" s="12"/>
      <c r="C98" s="12"/>
      <c r="D98" s="12"/>
      <c r="E98" s="12"/>
      <c r="F98" s="12"/>
      <c r="G98" s="12"/>
      <c r="H98" s="12"/>
      <c r="I98" s="12"/>
      <c r="J98" s="14"/>
      <c r="K98" s="18"/>
    </row>
    <row r="99" spans="2:11" x14ac:dyDescent="0.25">
      <c r="B99" s="12"/>
      <c r="C99" s="12"/>
      <c r="D99" s="12"/>
      <c r="E99" s="12"/>
      <c r="F99" s="12"/>
      <c r="G99" s="12"/>
      <c r="H99" s="12"/>
      <c r="I99" s="12"/>
      <c r="J99" s="14"/>
      <c r="K99" s="18"/>
    </row>
    <row r="100" spans="2:11" x14ac:dyDescent="0.25">
      <c r="B100" s="12"/>
      <c r="C100" s="12"/>
      <c r="D100" s="12"/>
      <c r="E100" s="12"/>
      <c r="F100" s="12"/>
      <c r="G100" s="12"/>
      <c r="H100" s="12"/>
      <c r="I100" s="12"/>
      <c r="J100" s="14"/>
      <c r="K100" s="18"/>
    </row>
    <row r="101" spans="2:11" x14ac:dyDescent="0.25">
      <c r="B101" s="12"/>
      <c r="C101" s="12"/>
      <c r="D101" s="12"/>
      <c r="E101" s="12"/>
      <c r="F101" s="12"/>
      <c r="G101" s="12"/>
      <c r="H101" s="12"/>
      <c r="I101" s="12"/>
      <c r="J101" s="14"/>
      <c r="K101" s="18"/>
    </row>
    <row r="102" spans="2:11" x14ac:dyDescent="0.25">
      <c r="B102" s="12"/>
      <c r="C102" s="12"/>
      <c r="D102" s="12"/>
      <c r="E102" s="12"/>
      <c r="F102" s="12"/>
      <c r="G102" s="12"/>
      <c r="H102" s="12"/>
      <c r="I102" s="12"/>
      <c r="J102" s="14"/>
      <c r="K102" s="18"/>
    </row>
    <row r="103" spans="2:11" x14ac:dyDescent="0.25">
      <c r="B103" s="12"/>
      <c r="C103" s="12"/>
      <c r="D103" s="12"/>
      <c r="E103" s="12"/>
      <c r="F103" s="12"/>
      <c r="G103" s="12"/>
      <c r="H103" s="12"/>
      <c r="I103" s="12"/>
      <c r="J103" s="14"/>
      <c r="K103" s="18"/>
    </row>
    <row r="104" spans="2:11" x14ac:dyDescent="0.25">
      <c r="B104" s="12"/>
      <c r="C104" s="12"/>
      <c r="D104" s="12"/>
      <c r="E104" s="12"/>
      <c r="F104" s="12"/>
      <c r="G104" s="12"/>
      <c r="H104" s="12"/>
      <c r="I104" s="12"/>
      <c r="J104" s="14"/>
      <c r="K104" s="18"/>
    </row>
    <row r="105" spans="2:11" x14ac:dyDescent="0.25">
      <c r="B105" s="12"/>
      <c r="C105" s="12"/>
      <c r="D105" s="12"/>
      <c r="E105" s="12"/>
      <c r="F105" s="12"/>
      <c r="G105" s="12"/>
      <c r="H105" s="12"/>
      <c r="I105" s="12"/>
      <c r="J105" s="14"/>
      <c r="K105" s="18"/>
    </row>
    <row r="106" spans="2:11" x14ac:dyDescent="0.25">
      <c r="B106" s="12"/>
      <c r="C106" s="12"/>
      <c r="D106" s="12"/>
      <c r="E106" s="12"/>
      <c r="F106" s="12"/>
      <c r="G106" s="12"/>
      <c r="H106" s="12"/>
      <c r="I106" s="12"/>
      <c r="J106" s="14"/>
      <c r="K106" s="18"/>
    </row>
    <row r="107" spans="2:11" x14ac:dyDescent="0.25">
      <c r="B107" s="12"/>
      <c r="C107" s="12"/>
      <c r="D107" s="12"/>
      <c r="E107" s="12"/>
      <c r="F107" s="12"/>
      <c r="G107" s="12"/>
      <c r="H107" s="12"/>
      <c r="I107" s="12"/>
      <c r="J107" s="14"/>
      <c r="K107" s="18"/>
    </row>
    <row r="108" spans="2:11" x14ac:dyDescent="0.25">
      <c r="B108" s="12"/>
      <c r="C108" s="12"/>
      <c r="D108" s="12"/>
      <c r="E108" s="12"/>
      <c r="F108" s="12"/>
      <c r="G108" s="12"/>
      <c r="H108" s="12"/>
      <c r="I108" s="12"/>
      <c r="J108" s="14"/>
      <c r="K108" s="18"/>
    </row>
    <row r="109" spans="2:11" x14ac:dyDescent="0.25">
      <c r="B109" s="12"/>
      <c r="C109" s="12"/>
      <c r="D109" s="12"/>
      <c r="E109" s="12"/>
      <c r="F109" s="12"/>
      <c r="G109" s="12"/>
      <c r="H109" s="12"/>
      <c r="I109" s="12"/>
      <c r="J109" s="14"/>
      <c r="K109" s="18"/>
    </row>
    <row r="110" spans="2:11" x14ac:dyDescent="0.25">
      <c r="B110" s="12"/>
      <c r="C110" s="12"/>
      <c r="D110" s="12"/>
      <c r="E110" s="12"/>
      <c r="F110" s="12"/>
      <c r="G110" s="12"/>
      <c r="H110" s="12"/>
      <c r="I110" s="12"/>
      <c r="J110" s="14"/>
      <c r="K110" s="18"/>
    </row>
    <row r="111" spans="2:11" x14ac:dyDescent="0.25">
      <c r="B111" s="12"/>
      <c r="C111" s="12"/>
      <c r="D111" s="12"/>
      <c r="E111" s="12"/>
      <c r="F111" s="12"/>
      <c r="G111" s="12"/>
      <c r="H111" s="12"/>
      <c r="I111" s="12"/>
      <c r="J111" s="14"/>
      <c r="K111" s="18"/>
    </row>
    <row r="112" spans="2:11" x14ac:dyDescent="0.25">
      <c r="B112" s="12"/>
      <c r="C112" s="12"/>
      <c r="D112" s="12"/>
      <c r="E112" s="12"/>
      <c r="F112" s="12"/>
      <c r="G112" s="12"/>
      <c r="H112" s="12"/>
      <c r="I112" s="12"/>
      <c r="J112" s="14"/>
      <c r="K112" s="18"/>
    </row>
    <row r="113" spans="2:11" x14ac:dyDescent="0.25">
      <c r="B113" s="12"/>
      <c r="C113" s="12"/>
      <c r="D113" s="12"/>
      <c r="E113" s="12"/>
      <c r="F113" s="12"/>
      <c r="G113" s="12"/>
      <c r="H113" s="12"/>
      <c r="I113" s="12"/>
      <c r="J113" s="14"/>
      <c r="K113" s="18"/>
    </row>
    <row r="114" spans="2:11" x14ac:dyDescent="0.25">
      <c r="B114" s="12"/>
      <c r="C114" s="12"/>
      <c r="D114" s="12"/>
      <c r="E114" s="12"/>
      <c r="F114" s="12"/>
      <c r="G114" s="12"/>
      <c r="H114" s="12"/>
      <c r="I114" s="12"/>
      <c r="J114" s="14"/>
      <c r="K114" s="18"/>
    </row>
    <row r="115" spans="2:11" x14ac:dyDescent="0.25">
      <c r="B115" s="12"/>
      <c r="C115" s="12"/>
      <c r="D115" s="12"/>
      <c r="E115" s="12"/>
      <c r="F115" s="12"/>
      <c r="G115" s="12"/>
      <c r="H115" s="12"/>
      <c r="I115" s="12"/>
      <c r="J115" s="14"/>
      <c r="K115" s="18"/>
    </row>
    <row r="116" spans="2:11" x14ac:dyDescent="0.25">
      <c r="B116" s="12"/>
      <c r="C116" s="12"/>
      <c r="D116" s="12"/>
      <c r="E116" s="12"/>
      <c r="F116" s="12"/>
      <c r="G116" s="12"/>
      <c r="H116" s="12"/>
      <c r="I116" s="12"/>
      <c r="J116" s="14"/>
      <c r="K116" s="18"/>
    </row>
    <row r="117" spans="2:11" x14ac:dyDescent="0.25">
      <c r="B117" s="12"/>
      <c r="C117" s="12"/>
      <c r="D117" s="12"/>
      <c r="E117" s="12"/>
      <c r="F117" s="12"/>
      <c r="G117" s="12"/>
      <c r="H117" s="12"/>
      <c r="I117" s="12"/>
      <c r="J117" s="14"/>
      <c r="K117" s="18"/>
    </row>
    <row r="118" spans="2:11" x14ac:dyDescent="0.25">
      <c r="B118" s="12"/>
      <c r="C118" s="12"/>
      <c r="D118" s="12"/>
      <c r="E118" s="12"/>
      <c r="F118" s="12"/>
      <c r="G118" s="12"/>
      <c r="H118" s="12"/>
      <c r="I118" s="12"/>
      <c r="J118" s="14"/>
      <c r="K118" s="18"/>
    </row>
    <row r="119" spans="2:11" x14ac:dyDescent="0.25">
      <c r="B119" s="12"/>
      <c r="C119" s="12"/>
      <c r="D119" s="12"/>
      <c r="E119" s="12"/>
      <c r="F119" s="12"/>
      <c r="G119" s="12"/>
      <c r="H119" s="12"/>
      <c r="I119" s="12"/>
      <c r="J119" s="14"/>
      <c r="K119" s="18"/>
    </row>
    <row r="120" spans="2:11" x14ac:dyDescent="0.25">
      <c r="B120" s="12"/>
      <c r="C120" s="12"/>
      <c r="D120" s="12"/>
      <c r="E120" s="12"/>
      <c r="F120" s="12"/>
      <c r="G120" s="12"/>
      <c r="H120" s="12"/>
      <c r="I120" s="12"/>
      <c r="J120" s="14"/>
      <c r="K120" s="18"/>
    </row>
    <row r="121" spans="2:11" x14ac:dyDescent="0.25">
      <c r="B121" s="12"/>
      <c r="C121" s="12"/>
      <c r="D121" s="12"/>
      <c r="E121" s="12"/>
      <c r="F121" s="12"/>
      <c r="G121" s="12"/>
      <c r="H121" s="12"/>
      <c r="I121" s="12"/>
      <c r="J121" s="14"/>
      <c r="K121" s="18"/>
    </row>
    <row r="122" spans="2:11" x14ac:dyDescent="0.25">
      <c r="B122" s="12"/>
      <c r="C122" s="12"/>
      <c r="D122" s="12"/>
      <c r="E122" s="12"/>
      <c r="F122" s="12"/>
      <c r="G122" s="12"/>
      <c r="H122" s="12"/>
      <c r="I122" s="12"/>
      <c r="J122" s="14"/>
      <c r="K122" s="18"/>
    </row>
    <row r="123" spans="2:11" x14ac:dyDescent="0.25">
      <c r="B123" s="12"/>
      <c r="C123" s="12"/>
      <c r="D123" s="12"/>
      <c r="E123" s="12"/>
      <c r="F123" s="12"/>
      <c r="G123" s="12"/>
      <c r="H123" s="12"/>
      <c r="I123" s="12"/>
      <c r="J123" s="14"/>
      <c r="K123" s="18"/>
    </row>
    <row r="124" spans="2:11" x14ac:dyDescent="0.25">
      <c r="B124" s="12"/>
      <c r="C124" s="12"/>
      <c r="D124" s="12"/>
      <c r="E124" s="12"/>
      <c r="F124" s="12"/>
      <c r="G124" s="12"/>
      <c r="H124" s="12"/>
      <c r="I124" s="12"/>
      <c r="J124" s="14"/>
      <c r="K124" s="18"/>
    </row>
    <row r="125" spans="2:11" x14ac:dyDescent="0.25">
      <c r="B125" s="12"/>
      <c r="C125" s="12"/>
      <c r="D125" s="12"/>
      <c r="E125" s="12"/>
      <c r="F125" s="12"/>
      <c r="G125" s="12"/>
      <c r="H125" s="12"/>
      <c r="I125" s="12"/>
      <c r="J125" s="14"/>
      <c r="K125" s="18"/>
    </row>
    <row r="126" spans="2:11" x14ac:dyDescent="0.25">
      <c r="B126" s="12"/>
      <c r="C126" s="12"/>
      <c r="D126" s="12"/>
      <c r="E126" s="12"/>
      <c r="F126" s="12"/>
      <c r="G126" s="12"/>
      <c r="H126" s="12"/>
      <c r="I126" s="12"/>
      <c r="J126" s="14"/>
      <c r="K126" s="18"/>
    </row>
    <row r="127" spans="2:11" x14ac:dyDescent="0.25">
      <c r="B127" s="12"/>
      <c r="C127" s="12"/>
      <c r="D127" s="12"/>
      <c r="E127" s="12"/>
      <c r="F127" s="12"/>
      <c r="G127" s="12"/>
      <c r="H127" s="12"/>
      <c r="I127" s="12"/>
      <c r="J127" s="14"/>
      <c r="K127" s="18"/>
    </row>
    <row r="128" spans="2:11" x14ac:dyDescent="0.25">
      <c r="B128" s="12"/>
      <c r="C128" s="12"/>
      <c r="D128" s="12"/>
      <c r="E128" s="12"/>
      <c r="F128" s="12"/>
      <c r="G128" s="15"/>
      <c r="H128" s="12"/>
      <c r="I128" s="12"/>
      <c r="J128" s="14"/>
      <c r="K128" s="18"/>
    </row>
    <row r="130" spans="2:11" hidden="1" x14ac:dyDescent="0.25">
      <c r="B130" s="120" t="s">
        <v>57</v>
      </c>
      <c r="C130" s="120"/>
      <c r="D130" s="120"/>
      <c r="E130" s="121"/>
      <c r="F130" s="121"/>
      <c r="G130" s="121"/>
      <c r="H130" s="121"/>
      <c r="I130" s="121"/>
      <c r="J130" s="121"/>
      <c r="K130" s="121"/>
    </row>
    <row r="131" spans="2:11" ht="331.15" hidden="1" customHeight="1" x14ac:dyDescent="0.25">
      <c r="B131" s="122" t="s">
        <v>76</v>
      </c>
      <c r="C131" s="122"/>
      <c r="D131" s="122"/>
      <c r="E131" s="122"/>
      <c r="F131" s="122"/>
      <c r="G131" s="122"/>
      <c r="H131" s="122"/>
      <c r="I131" s="122"/>
      <c r="J131" s="122"/>
      <c r="K131" s="122"/>
    </row>
    <row r="132" spans="2:11" ht="391.9" hidden="1" customHeight="1" x14ac:dyDescent="0.25">
      <c r="B132" s="122" t="s">
        <v>77</v>
      </c>
      <c r="C132" s="122"/>
      <c r="D132" s="122"/>
      <c r="E132" s="122"/>
      <c r="F132" s="122"/>
      <c r="G132" s="122"/>
      <c r="H132" s="122"/>
      <c r="I132" s="122"/>
      <c r="J132" s="122"/>
      <c r="K132" s="122"/>
    </row>
    <row r="133" spans="2:11" hidden="1" x14ac:dyDescent="0.25">
      <c r="B133" s="123"/>
      <c r="C133" s="123"/>
      <c r="D133" s="123"/>
      <c r="E133" s="123"/>
      <c r="F133" s="123"/>
      <c r="G133" s="123"/>
      <c r="H133" s="123"/>
      <c r="I133" s="123"/>
      <c r="J133" s="123"/>
      <c r="K133" s="123"/>
    </row>
    <row r="134" spans="2:11" hidden="1" x14ac:dyDescent="0.25">
      <c r="B134" s="123"/>
      <c r="C134" s="123"/>
      <c r="D134" s="123"/>
      <c r="E134" s="123"/>
      <c r="F134" s="123"/>
      <c r="G134" s="123"/>
      <c r="H134" s="123"/>
      <c r="I134" s="123"/>
      <c r="J134" s="123"/>
      <c r="K134" s="123"/>
    </row>
    <row r="135" spans="2:11" hidden="1" x14ac:dyDescent="0.25"/>
    <row r="136" spans="2:11" hidden="1" x14ac:dyDescent="0.25"/>
    <row r="137" spans="2:11" hidden="1" x14ac:dyDescent="0.25"/>
    <row r="138" spans="2:11" hidden="1" x14ac:dyDescent="0.25"/>
    <row r="139" spans="2:11" hidden="1" x14ac:dyDescent="0.25"/>
    <row r="140" spans="2:11" hidden="1" x14ac:dyDescent="0.25"/>
    <row r="141" spans="2:11" hidden="1" x14ac:dyDescent="0.25"/>
    <row r="142" spans="2:11" hidden="1" x14ac:dyDescent="0.25"/>
    <row r="150" spans="28:28" x14ac:dyDescent="0.25">
      <c r="AB150" s="25"/>
    </row>
    <row r="162" spans="2:7" x14ac:dyDescent="0.25">
      <c r="B162" s="2"/>
      <c r="G162" s="2"/>
    </row>
    <row r="163" spans="2:7" x14ac:dyDescent="0.25">
      <c r="B163" s="24"/>
    </row>
  </sheetData>
  <sheetProtection algorithmName="SHA-512" hashValue="jnhbCN5L7xwTyHEhDn7znLQRyPv80+NDzqF/schu6Vg6gTJO6q2NZXXy9sSXw2yuq4Gq/ItcZ3jfDWhyr1iVoQ==" saltValue="R+owwNhzY+s/DAKaaBBiFA==" spinCount="100000" sheet="1" objects="1" scenarios="1" selectLockedCells="1"/>
  <mergeCells count="5">
    <mergeCell ref="B130:K130"/>
    <mergeCell ref="B131:K131"/>
    <mergeCell ref="B132:K132"/>
    <mergeCell ref="B133:K133"/>
    <mergeCell ref="B134:K134"/>
  </mergeCells>
  <pageMargins left="0.31496062992125984" right="0.23622047244094491" top="0.55118110236220474" bottom="0.55118110236220474" header="0.31496062992125984" footer="0.31496062992125984"/>
  <pageSetup paperSize="9" orientation="portrait" r:id="rId1"/>
  <headerFooter>
    <oddHeader>&amp;L&amp;18Berekening mestverwerking volgens melkveewet
&amp;R&amp;G</oddHeader>
    <oddFooter>&amp;L&amp;10Rekenmodel mestverwerking melkveehouderij, november 2015&amp;C&amp;10&amp;P van &amp;N&amp;R&amp;10www.boerderij.nl/rekenmodel-mestverwerking</oddFooter>
  </headerFooter>
  <rowBreaks count="1" manualBreakCount="1">
    <brk id="97" min="1" max="10"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6145" r:id="rId5" name="Drop Down 1">
              <controlPr defaultSize="0" autoLine="0" autoPict="0">
                <anchor moveWithCells="1">
                  <from>
                    <xdr:col>5</xdr:col>
                    <xdr:colOff>142875</xdr:colOff>
                    <xdr:row>9</xdr:row>
                    <xdr:rowOff>0</xdr:rowOff>
                  </from>
                  <to>
                    <xdr:col>7</xdr:col>
                    <xdr:colOff>228600</xdr:colOff>
                    <xdr:row>9</xdr:row>
                    <xdr:rowOff>171450</xdr:rowOff>
                  </to>
                </anchor>
              </controlPr>
            </control>
          </mc:Choice>
        </mc:AlternateContent>
        <mc:AlternateContent xmlns:mc="http://schemas.openxmlformats.org/markup-compatibility/2006">
          <mc:Choice Requires="x14">
            <control shapeId="6146" r:id="rId6" name="Drop Down 2">
              <controlPr locked="0" defaultSize="0" autoLine="0" autoPict="0">
                <anchor moveWithCells="1">
                  <from>
                    <xdr:col>5</xdr:col>
                    <xdr:colOff>152400</xdr:colOff>
                    <xdr:row>4</xdr:row>
                    <xdr:rowOff>9525</xdr:rowOff>
                  </from>
                  <to>
                    <xdr:col>7</xdr:col>
                    <xdr:colOff>228600</xdr:colOff>
                    <xdr:row>4</xdr:row>
                    <xdr:rowOff>180975</xdr:rowOff>
                  </to>
                </anchor>
              </controlPr>
            </control>
          </mc:Choice>
        </mc:AlternateContent>
        <mc:AlternateContent xmlns:mc="http://schemas.openxmlformats.org/markup-compatibility/2006">
          <mc:Choice Requires="x14">
            <control shapeId="6150" r:id="rId7" name="Drop Down 6">
              <controlPr locked="0" defaultSize="0" autoLine="0" autoPict="0">
                <anchor moveWithCells="1">
                  <from>
                    <xdr:col>5</xdr:col>
                    <xdr:colOff>57150</xdr:colOff>
                    <xdr:row>80</xdr:row>
                    <xdr:rowOff>9525</xdr:rowOff>
                  </from>
                  <to>
                    <xdr:col>7</xdr:col>
                    <xdr:colOff>438150</xdr:colOff>
                    <xdr:row>81</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H26"/>
  <sheetViews>
    <sheetView workbookViewId="0">
      <selection activeCell="B4" sqref="B4:E26"/>
    </sheetView>
  </sheetViews>
  <sheetFormatPr defaultRowHeight="15" x14ac:dyDescent="0.25"/>
  <cols>
    <col min="1" max="1" width="7.28515625" customWidth="1"/>
    <col min="2" max="2" width="38.85546875" customWidth="1"/>
  </cols>
  <sheetData>
    <row r="4" spans="1:8" x14ac:dyDescent="0.25">
      <c r="A4" s="2"/>
      <c r="B4" s="2" t="s">
        <v>21</v>
      </c>
      <c r="C4" s="2">
        <v>2013</v>
      </c>
      <c r="D4" s="2">
        <v>2014</v>
      </c>
      <c r="E4" s="2">
        <v>2015</v>
      </c>
      <c r="F4" s="2">
        <v>2016</v>
      </c>
      <c r="G4" s="2">
        <v>2017</v>
      </c>
      <c r="H4" s="2">
        <v>2018</v>
      </c>
    </row>
    <row r="5" spans="1:8" x14ac:dyDescent="0.25">
      <c r="A5" s="2">
        <v>1</v>
      </c>
      <c r="B5" s="2" t="s">
        <v>22</v>
      </c>
      <c r="C5" s="2">
        <v>33.5</v>
      </c>
      <c r="D5" s="2">
        <v>35.200000000000003</v>
      </c>
      <c r="E5" s="3">
        <v>32.4</v>
      </c>
      <c r="F5" s="3">
        <v>32.4</v>
      </c>
      <c r="G5" s="3">
        <v>32.4</v>
      </c>
      <c r="H5" s="3">
        <v>32.4</v>
      </c>
    </row>
    <row r="6" spans="1:8" x14ac:dyDescent="0.25">
      <c r="A6" s="2">
        <v>2</v>
      </c>
      <c r="B6" s="2" t="s">
        <v>0</v>
      </c>
      <c r="C6" s="2">
        <v>35</v>
      </c>
      <c r="D6" s="2">
        <v>36.799999999999997</v>
      </c>
      <c r="E6" s="3">
        <v>34</v>
      </c>
      <c r="F6" s="3">
        <v>34</v>
      </c>
      <c r="G6" s="3">
        <v>34</v>
      </c>
      <c r="H6" s="3">
        <v>34</v>
      </c>
    </row>
    <row r="7" spans="1:8" x14ac:dyDescent="0.25">
      <c r="A7" s="2">
        <v>3</v>
      </c>
      <c r="B7" s="2" t="s">
        <v>1</v>
      </c>
      <c r="C7" s="2">
        <v>35.700000000000003</v>
      </c>
      <c r="D7" s="2">
        <v>37.6</v>
      </c>
      <c r="E7" s="3">
        <v>34.799999999999997</v>
      </c>
      <c r="F7" s="3">
        <v>34.799999999999997</v>
      </c>
      <c r="G7" s="3">
        <v>34.799999999999997</v>
      </c>
      <c r="H7" s="3">
        <v>34.799999999999997</v>
      </c>
    </row>
    <row r="8" spans="1:8" x14ac:dyDescent="0.25">
      <c r="A8" s="2">
        <v>4</v>
      </c>
      <c r="B8" s="2" t="s">
        <v>2</v>
      </c>
      <c r="C8" s="2">
        <v>36.4</v>
      </c>
      <c r="D8" s="2">
        <v>38.299999999999997</v>
      </c>
      <c r="E8" s="3">
        <v>35.5</v>
      </c>
      <c r="F8" s="3">
        <v>35.5</v>
      </c>
      <c r="G8" s="3">
        <v>35.5</v>
      </c>
      <c r="H8" s="3">
        <v>35.5</v>
      </c>
    </row>
    <row r="9" spans="1:8" x14ac:dyDescent="0.25">
      <c r="A9" s="2">
        <v>5</v>
      </c>
      <c r="B9" s="2" t="s">
        <v>3</v>
      </c>
      <c r="C9" s="2">
        <v>37.1</v>
      </c>
      <c r="D9" s="2">
        <v>39</v>
      </c>
      <c r="E9" s="3">
        <v>36.200000000000003</v>
      </c>
      <c r="F9" s="3">
        <v>36.200000000000003</v>
      </c>
      <c r="G9" s="3">
        <v>36.200000000000003</v>
      </c>
      <c r="H9" s="3">
        <v>36.200000000000003</v>
      </c>
    </row>
    <row r="10" spans="1:8" x14ac:dyDescent="0.25">
      <c r="A10" s="2">
        <v>6</v>
      </c>
      <c r="B10" s="2" t="s">
        <v>4</v>
      </c>
      <c r="C10" s="2">
        <v>37.700000000000003</v>
      </c>
      <c r="D10" s="2">
        <v>39.700000000000003</v>
      </c>
      <c r="E10" s="3">
        <v>36.9</v>
      </c>
      <c r="F10" s="3">
        <v>36.9</v>
      </c>
      <c r="G10" s="3">
        <v>36.9</v>
      </c>
      <c r="H10" s="3">
        <v>36.9</v>
      </c>
    </row>
    <row r="11" spans="1:8" x14ac:dyDescent="0.25">
      <c r="A11" s="2">
        <v>7</v>
      </c>
      <c r="B11" s="2" t="s">
        <v>5</v>
      </c>
      <c r="C11" s="2">
        <v>38.4</v>
      </c>
      <c r="D11" s="2">
        <v>40.5</v>
      </c>
      <c r="E11" s="3">
        <v>37.700000000000003</v>
      </c>
      <c r="F11" s="3">
        <v>37.700000000000003</v>
      </c>
      <c r="G11" s="3">
        <v>37.700000000000003</v>
      </c>
      <c r="H11" s="3">
        <v>37.700000000000003</v>
      </c>
    </row>
    <row r="12" spans="1:8" x14ac:dyDescent="0.25">
      <c r="A12" s="2">
        <v>8</v>
      </c>
      <c r="B12" s="2" t="s">
        <v>6</v>
      </c>
      <c r="C12" s="2">
        <v>39.1</v>
      </c>
      <c r="D12" s="2">
        <v>41.2</v>
      </c>
      <c r="E12" s="3">
        <v>38.4</v>
      </c>
      <c r="F12" s="3">
        <v>38.4</v>
      </c>
      <c r="G12" s="3">
        <v>38.4</v>
      </c>
      <c r="H12" s="3">
        <v>38.4</v>
      </c>
    </row>
    <row r="13" spans="1:8" x14ac:dyDescent="0.25">
      <c r="A13" s="2">
        <v>9</v>
      </c>
      <c r="B13" s="2" t="s">
        <v>7</v>
      </c>
      <c r="C13" s="2">
        <v>39.799999999999997</v>
      </c>
      <c r="D13" s="2">
        <v>41.9</v>
      </c>
      <c r="E13" s="3">
        <v>39.1</v>
      </c>
      <c r="F13" s="3">
        <v>39.1</v>
      </c>
      <c r="G13" s="3">
        <v>39.1</v>
      </c>
      <c r="H13" s="3">
        <v>39.1</v>
      </c>
    </row>
    <row r="14" spans="1:8" x14ac:dyDescent="0.25">
      <c r="A14" s="2">
        <v>10</v>
      </c>
      <c r="B14" s="2" t="s">
        <v>8</v>
      </c>
      <c r="C14" s="2">
        <v>40.5</v>
      </c>
      <c r="D14" s="2">
        <v>42.6</v>
      </c>
      <c r="E14" s="3">
        <v>39.799999999999997</v>
      </c>
      <c r="F14" s="3">
        <v>39.799999999999997</v>
      </c>
      <c r="G14" s="3">
        <v>39.799999999999997</v>
      </c>
      <c r="H14" s="3">
        <v>39.799999999999997</v>
      </c>
    </row>
    <row r="15" spans="1:8" x14ac:dyDescent="0.25">
      <c r="A15" s="2">
        <v>11</v>
      </c>
      <c r="B15" s="2" t="s">
        <v>9</v>
      </c>
      <c r="C15" s="2">
        <v>41.2</v>
      </c>
      <c r="D15" s="2">
        <v>43.4</v>
      </c>
      <c r="E15" s="3">
        <v>40.6</v>
      </c>
      <c r="F15" s="3">
        <v>40.6</v>
      </c>
      <c r="G15" s="3">
        <v>40.6</v>
      </c>
      <c r="H15" s="3">
        <v>40.6</v>
      </c>
    </row>
    <row r="16" spans="1:8" x14ac:dyDescent="0.25">
      <c r="A16" s="2">
        <v>12</v>
      </c>
      <c r="B16" s="2" t="s">
        <v>10</v>
      </c>
      <c r="C16" s="2">
        <v>41.9</v>
      </c>
      <c r="D16" s="2">
        <v>44.1</v>
      </c>
      <c r="E16" s="3">
        <v>41.3</v>
      </c>
      <c r="F16" s="3">
        <v>41.3</v>
      </c>
      <c r="G16" s="3">
        <v>41.3</v>
      </c>
      <c r="H16" s="3">
        <v>41.3</v>
      </c>
    </row>
    <row r="17" spans="1:8" x14ac:dyDescent="0.25">
      <c r="A17" s="2">
        <v>13</v>
      </c>
      <c r="B17" s="2" t="s">
        <v>11</v>
      </c>
      <c r="C17" s="2">
        <v>42.6</v>
      </c>
      <c r="D17" s="2">
        <v>44.8</v>
      </c>
      <c r="E17" s="3">
        <v>42</v>
      </c>
      <c r="F17" s="3">
        <v>42</v>
      </c>
      <c r="G17" s="3">
        <v>42</v>
      </c>
      <c r="H17" s="3">
        <v>42</v>
      </c>
    </row>
    <row r="18" spans="1:8" x14ac:dyDescent="0.25">
      <c r="A18" s="2">
        <v>14</v>
      </c>
      <c r="B18" s="2" t="s">
        <v>12</v>
      </c>
      <c r="C18" s="2">
        <v>43.2</v>
      </c>
      <c r="D18" s="2">
        <v>45.5</v>
      </c>
      <c r="E18" s="3">
        <v>42.7</v>
      </c>
      <c r="F18" s="3">
        <v>42.7</v>
      </c>
      <c r="G18" s="3">
        <v>42.7</v>
      </c>
      <c r="H18" s="3">
        <v>42.7</v>
      </c>
    </row>
    <row r="19" spans="1:8" x14ac:dyDescent="0.25">
      <c r="A19" s="2">
        <v>15</v>
      </c>
      <c r="B19" s="2" t="s">
        <v>13</v>
      </c>
      <c r="C19" s="2">
        <v>43.9</v>
      </c>
      <c r="D19" s="2">
        <v>46.3</v>
      </c>
      <c r="E19" s="3">
        <v>43.5</v>
      </c>
      <c r="F19" s="3">
        <v>43.5</v>
      </c>
      <c r="G19" s="3">
        <v>43.5</v>
      </c>
      <c r="H19" s="3">
        <v>43.5</v>
      </c>
    </row>
    <row r="20" spans="1:8" x14ac:dyDescent="0.25">
      <c r="A20" s="2">
        <v>16</v>
      </c>
      <c r="B20" s="2" t="s">
        <v>14</v>
      </c>
      <c r="C20" s="2">
        <v>44.6</v>
      </c>
      <c r="D20" s="2">
        <v>47</v>
      </c>
      <c r="E20" s="3">
        <v>44.2</v>
      </c>
      <c r="F20" s="3">
        <v>44.2</v>
      </c>
      <c r="G20" s="3">
        <v>44.2</v>
      </c>
      <c r="H20" s="3">
        <v>44.2</v>
      </c>
    </row>
    <row r="21" spans="1:8" x14ac:dyDescent="0.25">
      <c r="A21" s="2">
        <v>17</v>
      </c>
      <c r="B21" s="2" t="s">
        <v>15</v>
      </c>
      <c r="C21" s="2">
        <v>45.3</v>
      </c>
      <c r="D21" s="2">
        <v>47.7</v>
      </c>
      <c r="E21" s="3">
        <v>44.9</v>
      </c>
      <c r="F21" s="3">
        <v>44.9</v>
      </c>
      <c r="G21" s="3">
        <v>44.9</v>
      </c>
      <c r="H21" s="3">
        <v>44.9</v>
      </c>
    </row>
    <row r="22" spans="1:8" x14ac:dyDescent="0.25">
      <c r="A22" s="2">
        <v>18</v>
      </c>
      <c r="B22" s="2" t="s">
        <v>16</v>
      </c>
      <c r="C22" s="2">
        <v>46</v>
      </c>
      <c r="D22" s="2">
        <v>48.4</v>
      </c>
      <c r="E22" s="3">
        <v>45.6</v>
      </c>
      <c r="F22" s="3">
        <v>45.6</v>
      </c>
      <c r="G22" s="3">
        <v>45.6</v>
      </c>
      <c r="H22" s="3">
        <v>45.6</v>
      </c>
    </row>
    <row r="23" spans="1:8" x14ac:dyDescent="0.25">
      <c r="A23" s="2">
        <v>19</v>
      </c>
      <c r="B23" s="2" t="s">
        <v>17</v>
      </c>
      <c r="C23" s="2">
        <v>46.7</v>
      </c>
      <c r="D23" s="2">
        <v>49.2</v>
      </c>
      <c r="E23" s="3">
        <v>46.4</v>
      </c>
      <c r="F23" s="3">
        <v>46.4</v>
      </c>
      <c r="G23" s="3">
        <v>46.4</v>
      </c>
      <c r="H23" s="3">
        <v>46.4</v>
      </c>
    </row>
    <row r="24" spans="1:8" x14ac:dyDescent="0.25">
      <c r="A24" s="2">
        <v>20</v>
      </c>
      <c r="B24" s="2" t="s">
        <v>18</v>
      </c>
      <c r="C24" s="2">
        <v>47.4</v>
      </c>
      <c r="D24" s="2">
        <v>49.9</v>
      </c>
      <c r="E24" s="3">
        <v>47.1</v>
      </c>
      <c r="F24" s="3">
        <v>47.1</v>
      </c>
      <c r="G24" s="3">
        <v>47.1</v>
      </c>
      <c r="H24" s="3">
        <v>47.1</v>
      </c>
    </row>
    <row r="25" spans="1:8" x14ac:dyDescent="0.25">
      <c r="A25" s="2">
        <v>21</v>
      </c>
      <c r="B25" s="2" t="s">
        <v>19</v>
      </c>
      <c r="C25" s="2">
        <v>48.1</v>
      </c>
      <c r="D25" s="2">
        <v>50.6</v>
      </c>
      <c r="E25" s="3">
        <v>47.8</v>
      </c>
      <c r="F25" s="3">
        <v>47.8</v>
      </c>
      <c r="G25" s="3">
        <v>47.8</v>
      </c>
      <c r="H25" s="3">
        <v>47.8</v>
      </c>
    </row>
    <row r="26" spans="1:8" x14ac:dyDescent="0.25">
      <c r="A26" s="2">
        <v>22</v>
      </c>
      <c r="B26" s="2" t="s">
        <v>20</v>
      </c>
      <c r="C26" s="2">
        <v>49.4</v>
      </c>
      <c r="D26" s="2">
        <v>52.1</v>
      </c>
      <c r="E26" s="3">
        <v>49.3</v>
      </c>
      <c r="F26" s="3">
        <v>49.3</v>
      </c>
      <c r="G26" s="3">
        <v>49.3</v>
      </c>
      <c r="H26" s="3">
        <v>49.3</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4"/>
  <sheetViews>
    <sheetView workbookViewId="0">
      <selection activeCell="J3" sqref="J3"/>
    </sheetView>
  </sheetViews>
  <sheetFormatPr defaultRowHeight="15" x14ac:dyDescent="0.25"/>
  <sheetData>
    <row r="1" spans="1:1" x14ac:dyDescent="0.25">
      <c r="A1" t="s">
        <v>40</v>
      </c>
    </row>
    <row r="23" spans="1:1" x14ac:dyDescent="0.25">
      <c r="A23" t="s">
        <v>45</v>
      </c>
    </row>
    <row r="24" spans="1:1" x14ac:dyDescent="0.25">
      <c r="A24" t="s">
        <v>46</v>
      </c>
    </row>
    <row r="25" spans="1:1" x14ac:dyDescent="0.25">
      <c r="A25" t="s">
        <v>47</v>
      </c>
    </row>
    <row r="26" spans="1:1" x14ac:dyDescent="0.25">
      <c r="A26" t="s">
        <v>48</v>
      </c>
    </row>
    <row r="27" spans="1:1" x14ac:dyDescent="0.25">
      <c r="A27" t="s">
        <v>49</v>
      </c>
    </row>
    <row r="28" spans="1:1" x14ac:dyDescent="0.25">
      <c r="A28" t="s">
        <v>50</v>
      </c>
    </row>
    <row r="29" spans="1:1" x14ac:dyDescent="0.25">
      <c r="A29" t="s">
        <v>51</v>
      </c>
    </row>
    <row r="30" spans="1:1" x14ac:dyDescent="0.25">
      <c r="A30" t="s">
        <v>52</v>
      </c>
    </row>
    <row r="31" spans="1:1" x14ac:dyDescent="0.25">
      <c r="A31" t="s">
        <v>53</v>
      </c>
    </row>
    <row r="32" spans="1:1" x14ac:dyDescent="0.25">
      <c r="A32" t="s">
        <v>54</v>
      </c>
    </row>
    <row r="34" spans="1:1" x14ac:dyDescent="0.25">
      <c r="A34" t="s">
        <v>55</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1</vt:i4>
      </vt:variant>
    </vt:vector>
  </HeadingPairs>
  <TitlesOfParts>
    <vt:vector size="4" baseType="lpstr">
      <vt:lpstr>Mestverwerking 2014-'15</vt:lpstr>
      <vt:lpstr>Normen</vt:lpstr>
      <vt:lpstr>Blad1</vt:lpstr>
      <vt:lpstr>'Mestverwerking 2014-''15'!Afdrukbereik</vt:lpstr>
    </vt:vector>
  </TitlesOfParts>
  <Company>Reed Business Information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Esselink, Wim (RB-NL)</dc:creator>
  <cp:lastModifiedBy>Jurriën van 't Oever</cp:lastModifiedBy>
  <cp:lastPrinted>2015-11-12T16:20:29Z</cp:lastPrinted>
  <dcterms:created xsi:type="dcterms:W3CDTF">2014-10-28T13:50:08Z</dcterms:created>
  <dcterms:modified xsi:type="dcterms:W3CDTF">2018-10-16T14:24:39Z</dcterms:modified>
</cp:coreProperties>
</file>